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9416" windowHeight="11016" activeTab="1"/>
  </bookViews>
  <sheets>
    <sheet name="Orçamento Sintético" sheetId="1" r:id="rId1"/>
    <sheet name="CRONOGRAMA" sheetId="2" r:id="rId2"/>
  </sheets>
  <definedNames>
    <definedName name="_xlnm._FilterDatabase" localSheetId="0" hidden="1">'Orçamento Sintético'!$A$7:$J$7</definedName>
    <definedName name="_xlnm.Print_Area" localSheetId="0">'Orçamento Sintético'!$A$1:$J$347</definedName>
    <definedName name="_xlnm.Print_Titles" localSheetId="0">'Orçamento Sintético'!$1:$7</definedName>
  </definedNames>
  <calcPr calcId="144525"/>
</workbook>
</file>

<file path=xl/calcChain.xml><?xml version="1.0" encoding="utf-8"?>
<calcChain xmlns="http://schemas.openxmlformats.org/spreadsheetml/2006/main">
  <c r="I337" i="1" l="1"/>
  <c r="I338" i="1"/>
  <c r="I328" i="1"/>
  <c r="I318" i="1"/>
  <c r="I312" i="1"/>
  <c r="I309" i="1"/>
  <c r="I303" i="1"/>
  <c r="I297" i="1"/>
  <c r="I291" i="1"/>
  <c r="I212" i="1"/>
  <c r="I189" i="1"/>
  <c r="I113" i="1"/>
  <c r="I87" i="1"/>
  <c r="I58" i="1"/>
  <c r="I48" i="1"/>
  <c r="I42" i="1"/>
  <c r="I24" i="1"/>
  <c r="I23" i="1"/>
  <c r="H23" i="1"/>
  <c r="I15" i="1"/>
  <c r="I8" i="1"/>
  <c r="O48" i="2"/>
  <c r="K49" i="2"/>
  <c r="L49" i="2"/>
  <c r="O17" i="2"/>
  <c r="L17" i="2"/>
  <c r="K17" i="2"/>
  <c r="O25" i="2"/>
  <c r="E49" i="2"/>
  <c r="N47" i="2"/>
  <c r="M47" i="2"/>
  <c r="L47" i="2"/>
  <c r="O47" i="2"/>
  <c r="O43" i="2"/>
  <c r="O41" i="2"/>
  <c r="O39" i="2"/>
  <c r="O37" i="2"/>
  <c r="O35" i="2"/>
  <c r="O33" i="2"/>
  <c r="O31" i="2"/>
  <c r="O29" i="2"/>
  <c r="O27" i="2"/>
  <c r="O23" i="2"/>
  <c r="O21" i="2"/>
  <c r="O19" i="2"/>
  <c r="O15" i="2"/>
  <c r="O13" i="2"/>
  <c r="O11" i="2"/>
  <c r="O9" i="2"/>
  <c r="J49" i="2"/>
  <c r="I49" i="2"/>
  <c r="H49" i="2"/>
  <c r="G49" i="2"/>
  <c r="N43" i="2"/>
  <c r="M43" i="2"/>
  <c r="L43" i="2"/>
  <c r="N45" i="2"/>
  <c r="N49" i="2" s="1"/>
  <c r="N41" i="2"/>
  <c r="M41" i="2"/>
  <c r="N39" i="2"/>
  <c r="M39" i="2"/>
  <c r="L39" i="2"/>
  <c r="N37" i="2"/>
  <c r="M35" i="2"/>
  <c r="L35" i="2"/>
  <c r="K35" i="2"/>
  <c r="J35" i="2"/>
  <c r="M33" i="2"/>
  <c r="L33" i="2"/>
  <c r="K33" i="2"/>
  <c r="J33" i="2"/>
  <c r="I33" i="2"/>
  <c r="N31" i="2"/>
  <c r="M31" i="2"/>
  <c r="N29" i="2"/>
  <c r="M29" i="2"/>
  <c r="L29" i="2"/>
  <c r="K29" i="2"/>
  <c r="J29" i="2"/>
  <c r="I27" i="2"/>
  <c r="H27" i="2"/>
  <c r="M25" i="2"/>
  <c r="L25" i="2"/>
  <c r="K25" i="2"/>
  <c r="J25" i="2"/>
  <c r="I25" i="2"/>
  <c r="H25" i="2"/>
  <c r="M23" i="2"/>
  <c r="M49" i="2" s="1"/>
  <c r="L23" i="2"/>
  <c r="M21" i="2"/>
  <c r="L21" i="2"/>
  <c r="K21" i="2"/>
  <c r="J21" i="2"/>
  <c r="M19" i="2"/>
  <c r="L19" i="2"/>
  <c r="J17" i="2"/>
  <c r="G17" i="2"/>
  <c r="I15" i="2"/>
  <c r="G13" i="2"/>
  <c r="H15" i="2"/>
  <c r="D49" i="2"/>
  <c r="O45" i="2" l="1"/>
  <c r="O49" i="2"/>
  <c r="E9" i="2"/>
  <c r="I224" i="1" l="1"/>
  <c r="I127" i="1"/>
  <c r="I198" i="1" l="1"/>
  <c r="I45" i="1"/>
  <c r="G15" i="2" l="1"/>
  <c r="F13" i="2"/>
  <c r="E13" i="2"/>
  <c r="E11" i="2"/>
  <c r="F49" i="2" l="1"/>
  <c r="H339" i="1" l="1"/>
  <c r="I339" i="1" s="1"/>
  <c r="H335" i="1"/>
  <c r="H334" i="1"/>
  <c r="H333" i="1"/>
  <c r="H332" i="1"/>
  <c r="H331" i="1"/>
  <c r="H330" i="1"/>
  <c r="H327" i="1"/>
  <c r="H326" i="1"/>
  <c r="H325" i="1"/>
  <c r="H324" i="1"/>
  <c r="H323" i="1"/>
  <c r="H322" i="1"/>
  <c r="H321" i="1"/>
  <c r="H320" i="1"/>
  <c r="H317" i="1"/>
  <c r="H316" i="1"/>
  <c r="H315" i="1"/>
  <c r="H314" i="1"/>
  <c r="H313" i="1"/>
  <c r="H311" i="1"/>
  <c r="H310" i="1"/>
  <c r="H308" i="1"/>
  <c r="H307" i="1"/>
  <c r="H306" i="1"/>
  <c r="H305" i="1"/>
  <c r="H304" i="1"/>
  <c r="H301" i="1"/>
  <c r="H302" i="1"/>
  <c r="H300" i="1"/>
  <c r="H299" i="1"/>
  <c r="H298" i="1"/>
  <c r="H296" i="1"/>
  <c r="H295" i="1"/>
  <c r="H294" i="1"/>
  <c r="H293" i="1"/>
  <c r="H290" i="1"/>
  <c r="H288" i="1"/>
  <c r="H287" i="1"/>
  <c r="H286" i="1"/>
  <c r="H285" i="1"/>
  <c r="H284" i="1"/>
  <c r="H283" i="1"/>
  <c r="H282" i="1"/>
  <c r="H281" i="1"/>
  <c r="H280" i="1"/>
  <c r="H279" i="1"/>
  <c r="H278" i="1"/>
  <c r="H277" i="1"/>
  <c r="H276" i="1"/>
  <c r="H274" i="1"/>
  <c r="H273" i="1"/>
  <c r="H272" i="1"/>
  <c r="H271" i="1"/>
  <c r="H270" i="1"/>
  <c r="H269" i="1"/>
  <c r="H268" i="1"/>
  <c r="H267" i="1"/>
  <c r="H266" i="1"/>
  <c r="H265" i="1"/>
  <c r="H264" i="1"/>
  <c r="H263" i="1"/>
  <c r="H261" i="1"/>
  <c r="H260" i="1"/>
  <c r="H259" i="1"/>
  <c r="H258" i="1"/>
  <c r="H257" i="1"/>
  <c r="H256" i="1"/>
  <c r="H255" i="1"/>
  <c r="H254" i="1"/>
  <c r="H253" i="1"/>
  <c r="H252" i="1"/>
  <c r="H251" i="1"/>
  <c r="H250" i="1"/>
  <c r="H249" i="1"/>
  <c r="H246" i="1"/>
  <c r="H248" i="1"/>
  <c r="H245" i="1"/>
  <c r="H244" i="1"/>
  <c r="H243" i="1"/>
  <c r="H242" i="1"/>
  <c r="H241" i="1"/>
  <c r="H240" i="1"/>
  <c r="H239" i="1"/>
  <c r="H238" i="1"/>
  <c r="H237" i="1"/>
  <c r="H235" i="1"/>
  <c r="H233" i="1"/>
  <c r="H232" i="1"/>
  <c r="I232" i="1" s="1"/>
  <c r="H231" i="1"/>
  <c r="H228" i="1"/>
  <c r="H229" i="1"/>
  <c r="H227" i="1"/>
  <c r="H226" i="1"/>
  <c r="H225" i="1"/>
  <c r="H223" i="1"/>
  <c r="H222" i="1"/>
  <c r="H221" i="1"/>
  <c r="H220" i="1"/>
  <c r="H219" i="1"/>
  <c r="H218" i="1"/>
  <c r="H217" i="1"/>
  <c r="H216" i="1"/>
  <c r="H215" i="1"/>
  <c r="H214" i="1"/>
  <c r="H211" i="1"/>
  <c r="H210" i="1"/>
  <c r="H209" i="1"/>
  <c r="H208" i="1"/>
  <c r="H207" i="1"/>
  <c r="H206" i="1"/>
  <c r="H205" i="1"/>
  <c r="H204" i="1"/>
  <c r="H203" i="1"/>
  <c r="H202" i="1"/>
  <c r="H201" i="1"/>
  <c r="H200" i="1"/>
  <c r="H199" i="1"/>
  <c r="H197" i="1"/>
  <c r="H196" i="1"/>
  <c r="H195" i="1"/>
  <c r="H194" i="1"/>
  <c r="H193" i="1"/>
  <c r="H192" i="1"/>
  <c r="H191" i="1"/>
  <c r="H190" i="1"/>
  <c r="H188" i="1"/>
  <c r="H185" i="1"/>
  <c r="H186" i="1"/>
  <c r="H187" i="1"/>
  <c r="H184" i="1"/>
  <c r="H183" i="1"/>
  <c r="H182" i="1"/>
  <c r="H180" i="1"/>
  <c r="H181" i="1"/>
  <c r="H179" i="1"/>
  <c r="H178" i="1"/>
  <c r="H177" i="1"/>
  <c r="H176" i="1"/>
  <c r="H175" i="1"/>
  <c r="H174" i="1"/>
  <c r="H173" i="1"/>
  <c r="H170" i="1"/>
  <c r="H172" i="1"/>
  <c r="H169" i="1"/>
  <c r="H168" i="1"/>
  <c r="H166" i="1"/>
  <c r="H165" i="1"/>
  <c r="H164" i="1"/>
  <c r="H162" i="1"/>
  <c r="H161" i="1"/>
  <c r="H160" i="1"/>
  <c r="H159" i="1"/>
  <c r="H157" i="1"/>
  <c r="H156" i="1"/>
  <c r="H154" i="1"/>
  <c r="H153" i="1"/>
  <c r="H152" i="1"/>
  <c r="H151" i="1"/>
  <c r="H150" i="1"/>
  <c r="H149" i="1"/>
  <c r="H148" i="1"/>
  <c r="H147" i="1"/>
  <c r="H146" i="1"/>
  <c r="H145" i="1"/>
  <c r="H144" i="1"/>
  <c r="H143" i="1"/>
  <c r="H142" i="1"/>
  <c r="H141" i="1"/>
  <c r="H140" i="1"/>
  <c r="H137" i="1"/>
  <c r="H138" i="1"/>
  <c r="H139" i="1"/>
  <c r="H133" i="1"/>
  <c r="H131" i="1"/>
  <c r="H129" i="1"/>
  <c r="H128" i="1"/>
  <c r="H123" i="1"/>
  <c r="H136" i="1"/>
  <c r="H135" i="1"/>
  <c r="H134" i="1"/>
  <c r="H132" i="1"/>
  <c r="H130" i="1"/>
  <c r="H126" i="1"/>
  <c r="H125" i="1"/>
  <c r="H124" i="1"/>
  <c r="H122" i="1"/>
  <c r="H121" i="1"/>
  <c r="H120" i="1"/>
  <c r="H119" i="1"/>
  <c r="H118" i="1"/>
  <c r="H116" i="1"/>
  <c r="H115" i="1"/>
  <c r="H112" i="1"/>
  <c r="H111" i="1"/>
  <c r="H110" i="1"/>
  <c r="H109" i="1"/>
  <c r="H107" i="1"/>
  <c r="H104" i="1"/>
  <c r="H103" i="1"/>
  <c r="H102" i="1"/>
  <c r="H101" i="1"/>
  <c r="H100" i="1"/>
  <c r="H99" i="1"/>
  <c r="H105" i="1"/>
  <c r="H106" i="1"/>
  <c r="H98" i="1"/>
  <c r="H96" i="1"/>
  <c r="H95" i="1"/>
  <c r="H94" i="1"/>
  <c r="H93" i="1"/>
  <c r="H92" i="1"/>
  <c r="H91" i="1"/>
  <c r="H90" i="1"/>
  <c r="H89" i="1"/>
  <c r="H86" i="1"/>
  <c r="H85" i="1"/>
  <c r="H84" i="1"/>
  <c r="H83" i="1"/>
  <c r="H82" i="1"/>
  <c r="H80" i="1"/>
  <c r="H79" i="1"/>
  <c r="H78" i="1"/>
  <c r="H77" i="1"/>
  <c r="H76" i="1"/>
  <c r="H75" i="1"/>
  <c r="H74" i="1"/>
  <c r="H73" i="1"/>
  <c r="H71" i="1"/>
  <c r="H70" i="1"/>
  <c r="H69" i="1"/>
  <c r="H68" i="1"/>
  <c r="H67" i="1"/>
  <c r="H66" i="1"/>
  <c r="H65" i="1"/>
  <c r="H64" i="1"/>
  <c r="H63" i="1"/>
  <c r="H62" i="1"/>
  <c r="H61" i="1"/>
  <c r="H60" i="1"/>
  <c r="H57" i="1"/>
  <c r="H56" i="1"/>
  <c r="H55" i="1"/>
  <c r="H54" i="1"/>
  <c r="H53" i="1"/>
  <c r="H52" i="1"/>
  <c r="H50" i="1"/>
  <c r="H49" i="1"/>
  <c r="H47" i="1"/>
  <c r="H46" i="1"/>
  <c r="H44" i="1"/>
  <c r="H41" i="1"/>
  <c r="H39" i="1"/>
  <c r="H37" i="1"/>
  <c r="H31" i="1"/>
  <c r="H29" i="1"/>
  <c r="H43" i="1"/>
  <c r="H40" i="1"/>
  <c r="H38" i="1"/>
  <c r="H35" i="1"/>
  <c r="H34" i="1"/>
  <c r="H33" i="1"/>
  <c r="H32" i="1"/>
  <c r="H28" i="1"/>
  <c r="H27" i="1"/>
  <c r="H26" i="1"/>
  <c r="H22" i="1"/>
  <c r="H21" i="1"/>
  <c r="H20" i="1"/>
  <c r="H19" i="1"/>
  <c r="H18" i="1"/>
  <c r="H17" i="1"/>
  <c r="H16" i="1"/>
  <c r="H14" i="1"/>
  <c r="H13" i="1"/>
  <c r="H12" i="1"/>
  <c r="H11" i="1"/>
  <c r="H10" i="1"/>
  <c r="I50" i="1" l="1"/>
  <c r="I16" i="1"/>
  <c r="I17" i="1"/>
  <c r="I18" i="1"/>
  <c r="I19" i="1"/>
  <c r="I20" i="1"/>
  <c r="I21" i="1"/>
  <c r="I22" i="1"/>
  <c r="I26" i="1"/>
  <c r="I27" i="1"/>
  <c r="I28" i="1"/>
  <c r="I29" i="1"/>
  <c r="I31" i="1"/>
  <c r="I32" i="1"/>
  <c r="I33" i="1"/>
  <c r="I34" i="1"/>
  <c r="I35" i="1"/>
  <c r="I37" i="1"/>
  <c r="I38" i="1"/>
  <c r="I39" i="1"/>
  <c r="I40" i="1"/>
  <c r="I41" i="1"/>
  <c r="I43" i="1"/>
  <c r="I44" i="1"/>
  <c r="I46" i="1"/>
  <c r="I47" i="1"/>
  <c r="I49" i="1"/>
  <c r="I53" i="1"/>
  <c r="I55" i="1"/>
  <c r="I56" i="1"/>
  <c r="I57" i="1"/>
  <c r="I60" i="1"/>
  <c r="I61" i="1"/>
  <c r="I62" i="1"/>
  <c r="I63" i="1"/>
  <c r="I64" i="1"/>
  <c r="I65" i="1"/>
  <c r="I66" i="1"/>
  <c r="I67" i="1"/>
  <c r="I68" i="1"/>
  <c r="I69" i="1"/>
  <c r="I70" i="1"/>
  <c r="I71" i="1"/>
  <c r="I73" i="1"/>
  <c r="I74" i="1"/>
  <c r="I75" i="1"/>
  <c r="I76" i="1"/>
  <c r="I77" i="1"/>
  <c r="I78" i="1"/>
  <c r="I79" i="1"/>
  <c r="I80" i="1"/>
  <c r="I82" i="1"/>
  <c r="I83" i="1"/>
  <c r="I85" i="1"/>
  <c r="I86" i="1"/>
  <c r="I89" i="1"/>
  <c r="I90" i="1"/>
  <c r="I91" i="1"/>
  <c r="I92" i="1"/>
  <c r="I93" i="1"/>
  <c r="I94" i="1"/>
  <c r="I95" i="1"/>
  <c r="I96" i="1"/>
  <c r="I98" i="1"/>
  <c r="I99" i="1"/>
  <c r="I100" i="1"/>
  <c r="I101" i="1"/>
  <c r="I102" i="1"/>
  <c r="I104" i="1"/>
  <c r="I105" i="1"/>
  <c r="I106" i="1"/>
  <c r="I109" i="1"/>
  <c r="I110" i="1"/>
  <c r="I111" i="1"/>
  <c r="I112" i="1"/>
  <c r="I115" i="1"/>
  <c r="I116" i="1"/>
  <c r="I118" i="1"/>
  <c r="I119" i="1"/>
  <c r="I120" i="1"/>
  <c r="I121" i="1"/>
  <c r="I122" i="1"/>
  <c r="I123" i="1"/>
  <c r="I124" i="1"/>
  <c r="I125" i="1"/>
  <c r="I126" i="1"/>
  <c r="I128" i="1"/>
  <c r="I129" i="1"/>
  <c r="I130" i="1"/>
  <c r="I131" i="1"/>
  <c r="I132" i="1"/>
  <c r="I133" i="1"/>
  <c r="I134" i="1"/>
  <c r="I135" i="1"/>
  <c r="I136" i="1"/>
  <c r="I137" i="1"/>
  <c r="I138" i="1"/>
  <c r="I143" i="1"/>
  <c r="I144" i="1"/>
  <c r="I145" i="1"/>
  <c r="I146" i="1"/>
  <c r="I147" i="1"/>
  <c r="I148" i="1"/>
  <c r="I149" i="1"/>
  <c r="I150" i="1"/>
  <c r="I151" i="1"/>
  <c r="I152" i="1"/>
  <c r="I153" i="1"/>
  <c r="I154" i="1"/>
  <c r="I160" i="1"/>
  <c r="I161" i="1"/>
  <c r="I162" i="1"/>
  <c r="I164" i="1"/>
  <c r="I165" i="1"/>
  <c r="I166" i="1"/>
  <c r="I168" i="1"/>
  <c r="I169" i="1"/>
  <c r="I170" i="1"/>
  <c r="I171" i="1"/>
  <c r="I173" i="1"/>
  <c r="I174" i="1"/>
  <c r="I175" i="1"/>
  <c r="I176" i="1"/>
  <c r="I177" i="1"/>
  <c r="I178" i="1"/>
  <c r="I179" i="1"/>
  <c r="I180" i="1"/>
  <c r="I181" i="1"/>
  <c r="I182" i="1"/>
  <c r="I183" i="1"/>
  <c r="I184" i="1"/>
  <c r="I185" i="1"/>
  <c r="I188" i="1"/>
  <c r="I190" i="1"/>
  <c r="I191" i="1"/>
  <c r="I193" i="1"/>
  <c r="I194" i="1"/>
  <c r="I197" i="1"/>
  <c r="I199" i="1"/>
  <c r="I200" i="1"/>
  <c r="I201" i="1"/>
  <c r="I202" i="1"/>
  <c r="I203" i="1"/>
  <c r="I204" i="1"/>
  <c r="I205" i="1"/>
  <c r="I206" i="1"/>
  <c r="I208" i="1"/>
  <c r="I209" i="1"/>
  <c r="I210" i="1"/>
  <c r="I211" i="1"/>
  <c r="I214" i="1"/>
  <c r="I215" i="1"/>
  <c r="I216" i="1"/>
  <c r="I217" i="1"/>
  <c r="I218" i="1"/>
  <c r="I219" i="1"/>
  <c r="I220" i="1"/>
  <c r="I221" i="1"/>
  <c r="I222" i="1"/>
  <c r="I223" i="1"/>
  <c r="I225" i="1"/>
  <c r="I226" i="1"/>
  <c r="I227" i="1"/>
  <c r="I228" i="1"/>
  <c r="I229" i="1"/>
  <c r="I231" i="1"/>
  <c r="I233" i="1"/>
  <c r="I234" i="1"/>
  <c r="I235" i="1"/>
  <c r="I237" i="1"/>
  <c r="I238" i="1"/>
  <c r="I239" i="1"/>
  <c r="I240" i="1"/>
  <c r="I241" i="1"/>
  <c r="I242" i="1"/>
  <c r="I243" i="1"/>
  <c r="I244" i="1"/>
  <c r="I245" i="1"/>
  <c r="I248" i="1"/>
  <c r="I249" i="1"/>
  <c r="I250" i="1"/>
  <c r="I251" i="1"/>
  <c r="I252" i="1"/>
  <c r="I253" i="1"/>
  <c r="I254" i="1"/>
  <c r="I255" i="1"/>
  <c r="I256" i="1"/>
  <c r="I257" i="1"/>
  <c r="I258" i="1"/>
  <c r="I260" i="1"/>
  <c r="I261" i="1"/>
  <c r="I262" i="1"/>
  <c r="I263" i="1"/>
  <c r="I264" i="1"/>
  <c r="I265" i="1"/>
  <c r="I266" i="1"/>
  <c r="I267" i="1"/>
  <c r="I268" i="1"/>
  <c r="I269" i="1"/>
  <c r="I270" i="1"/>
  <c r="I271" i="1"/>
  <c r="I272" i="1"/>
  <c r="I273" i="1"/>
  <c r="I274" i="1"/>
  <c r="I276" i="1"/>
  <c r="I277" i="1"/>
  <c r="I278" i="1"/>
  <c r="I279" i="1"/>
  <c r="I280" i="1"/>
  <c r="I283" i="1"/>
  <c r="I284" i="1"/>
  <c r="I285" i="1"/>
  <c r="I286" i="1"/>
  <c r="I287" i="1"/>
  <c r="I288" i="1"/>
  <c r="I289" i="1"/>
  <c r="I290" i="1"/>
  <c r="I292" i="1"/>
  <c r="I293" i="1"/>
  <c r="I294" i="1"/>
  <c r="I295" i="1"/>
  <c r="I296" i="1"/>
  <c r="I298" i="1"/>
  <c r="I299" i="1"/>
  <c r="I300" i="1"/>
  <c r="I301" i="1"/>
  <c r="I302" i="1"/>
  <c r="I304" i="1"/>
  <c r="I305" i="1"/>
  <c r="I308" i="1"/>
  <c r="I311" i="1"/>
  <c r="I313" i="1"/>
  <c r="I314" i="1"/>
  <c r="I315" i="1"/>
  <c r="I316" i="1"/>
  <c r="I317" i="1"/>
  <c r="I320" i="1"/>
  <c r="I321" i="1"/>
  <c r="I322" i="1"/>
  <c r="I323" i="1"/>
  <c r="I324" i="1"/>
  <c r="I325" i="1"/>
  <c r="I326" i="1"/>
  <c r="I327" i="1"/>
  <c r="I330" i="1"/>
  <c r="I331" i="1"/>
  <c r="I332" i="1"/>
  <c r="I333" i="1"/>
  <c r="I334" i="1"/>
  <c r="I335" i="1"/>
  <c r="I336" i="1"/>
  <c r="I52" i="1"/>
  <c r="I54" i="1"/>
  <c r="I84" i="1"/>
  <c r="I103" i="1"/>
  <c r="I107" i="1"/>
  <c r="I139" i="1"/>
  <c r="I140" i="1"/>
  <c r="I141" i="1"/>
  <c r="I142" i="1"/>
  <c r="I156" i="1"/>
  <c r="I157" i="1"/>
  <c r="I159" i="1"/>
  <c r="H163" i="1"/>
  <c r="I163" i="1" s="1"/>
  <c r="I172" i="1"/>
  <c r="I186" i="1"/>
  <c r="I187" i="1"/>
  <c r="I192" i="1"/>
  <c r="I195" i="1"/>
  <c r="I196" i="1"/>
  <c r="I207" i="1"/>
  <c r="I246" i="1"/>
  <c r="I259" i="1"/>
  <c r="I281" i="1"/>
  <c r="I282" i="1"/>
  <c r="I306" i="1"/>
  <c r="I307" i="1"/>
  <c r="I310" i="1"/>
  <c r="I10" i="1"/>
  <c r="I11" i="1"/>
  <c r="I12" i="1"/>
  <c r="I13" i="1"/>
  <c r="I14" i="1"/>
  <c r="I51" i="1" l="1"/>
  <c r="I340" i="1" l="1"/>
</calcChain>
</file>

<file path=xl/sharedStrings.xml><?xml version="1.0" encoding="utf-8"?>
<sst xmlns="http://schemas.openxmlformats.org/spreadsheetml/2006/main" count="1629" uniqueCount="973">
  <si>
    <t>OBRA</t>
  </si>
  <si>
    <t>Bancos</t>
  </si>
  <si>
    <t>B.D.I.</t>
  </si>
  <si>
    <t>ENCARGOS SOCIAIS</t>
  </si>
  <si>
    <t>UBS PADRÃO SES TIPO I ALVENARIA</t>
  </si>
  <si>
    <t>ENDEREÇO</t>
  </si>
  <si>
    <t>Data</t>
  </si>
  <si>
    <t>Orçamento Sintético</t>
  </si>
  <si>
    <t>Item</t>
  </si>
  <si>
    <t>Código</t>
  </si>
  <si>
    <t>Banco</t>
  </si>
  <si>
    <t>Descrição</t>
  </si>
  <si>
    <t>Und</t>
  </si>
  <si>
    <t>Quant.</t>
  </si>
  <si>
    <t>Valor Unit</t>
  </si>
  <si>
    <t>Valor Unit com BDI</t>
  </si>
  <si>
    <t>Total</t>
  </si>
  <si>
    <t>Peso (%)</t>
  </si>
  <si>
    <t xml:space="preserve"> 1 </t>
  </si>
  <si>
    <t>PROJETOS COMPLEMENTARES</t>
  </si>
  <si>
    <t xml:space="preserve"> 1.1 </t>
  </si>
  <si>
    <t xml:space="preserve"> CO-27427 </t>
  </si>
  <si>
    <t>COMPOSIÇÃO</t>
  </si>
  <si>
    <t>PROJETO EXECUTIVO DE ESTRUTURA DE CONCRETO (INCLUSIVE FUNDAÇÃO)</t>
  </si>
  <si>
    <t>PR A1</t>
  </si>
  <si>
    <t xml:space="preserve"> 1.2 </t>
  </si>
  <si>
    <t xml:space="preserve"> CO-27431 </t>
  </si>
  <si>
    <t>PROJETO EXECUTIVO ELÉTRICO E LÓGICA</t>
  </si>
  <si>
    <t xml:space="preserve"> 1.3 </t>
  </si>
  <si>
    <t xml:space="preserve"> CO-27430 </t>
  </si>
  <si>
    <t>PROJETO EXECUTIVO DE INSTALAÇÕES HIDRO SANITÁRIAS</t>
  </si>
  <si>
    <t xml:space="preserve"> 1.4 </t>
  </si>
  <si>
    <t xml:space="preserve"> CO-27434 </t>
  </si>
  <si>
    <t>PROJETO EXECUTIVO DE SPDA</t>
  </si>
  <si>
    <t xml:space="preserve"> 1.5 </t>
  </si>
  <si>
    <t xml:space="preserve"> CO-27480 </t>
  </si>
  <si>
    <t>PROJETO EXECUTIVO DE GASES MEDICINAIS</t>
  </si>
  <si>
    <t xml:space="preserve"> 1.6 </t>
  </si>
  <si>
    <t xml:space="preserve"> CO-27468 </t>
  </si>
  <si>
    <t>PROJETO EXECUTIVO DE PREVENÇÃO E COMBATE A INCÊNDIO</t>
  </si>
  <si>
    <t xml:space="preserve"> 2 </t>
  </si>
  <si>
    <t>MOBILIZAÇÃO - CANTEIRO DE OBRAS</t>
  </si>
  <si>
    <t xml:space="preserve"> 2.1 </t>
  </si>
  <si>
    <t xml:space="preserve"> ED-28428 </t>
  </si>
  <si>
    <t>SETOP</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</si>
  <si>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</si>
  <si>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UN</t>
  </si>
  <si>
    <t xml:space="preserve"> 2.2 </t>
  </si>
  <si>
    <t xml:space="preserve"> ED-50159 </t>
  </si>
  <si>
    <t>TAPUME FIXO DE PROTEÇÃO PARA FECHAMENTO DE OBRA EM CHAPA DE COMPENSADO, ESP. 12MM, COM MÓDULO NA DIMENSÃO DE (110X220)CM, INCLUSIVE PINTURA LÁTEX (PVA) COM DUAS (2) DEMÃOS, EXCLUSIVE ABERTURA PARA PORTÃO</t>
  </si>
  <si>
    <t>M</t>
  </si>
  <si>
    <t xml:space="preserve"> 2.3 </t>
  </si>
  <si>
    <t xml:space="preserve"> ED-50703 </t>
  </si>
  <si>
    <t>LIMPEZA DE TERRENO, INCLUSIVE CAPINA, RASTELAMENTO COM AFASTAMENTO ATÉ VINTE (20) METROS E QUEIMA CONTROLADA</t>
  </si>
  <si>
    <t>M²</t>
  </si>
  <si>
    <t xml:space="preserve"> 2.4 </t>
  </si>
  <si>
    <t xml:space="preserve"> ED-50151 </t>
  </si>
  <si>
    <t>LIGAÇÃO PROVISÓRIA COM ENTRADA DE ENERGIA AÉREA, PADRÃO CEMIG, CARGA INSTALADA DE 15,1KVA ATÉ 30KVA, TRIFÁSICO, COM SAÍDA SUBTERRÂNEA, INCLUSIVE POSTE, CAIXA PARA MEDIDOR, DISJUNTOR, BARRAMENTO, ATERRAMENTO E ACESSÓRIOS</t>
  </si>
  <si>
    <t xml:space="preserve"> 2.5 </t>
  </si>
  <si>
    <t xml:space="preserve"> ED-50150 </t>
  </si>
  <si>
    <t>LIGAÇÃO DE ÁGUA PROVISÓRIA PARA CANTEIRO,  INCLUSIVE HIDRÔMETRO E CAVALETE PARA MEDIÇÃO DE ÁGUA - ENTRADA PRINCIPAL, EM AÇO GALVANIZADO DN 20MM (1/2") - PADRÃO CONCESSIONÁRIA</t>
  </si>
  <si>
    <t xml:space="preserve"> 2.6 </t>
  </si>
  <si>
    <t xml:space="preserve"> ED-17989 </t>
  </si>
  <si>
    <t>LOCAÇÃO DE OBRA COM GABARITO DE TÁBUAS CORRIDAS PONTALETADAS A CADA 2,00M, REAPROVEITAMENTO (2X), INCLUSIVE ACOMPANHAMENTO DE EQUIPE TOPOGRÁFICA PARA MARCAÇÃO DE PONTO TOPOGRÁFICO</t>
  </si>
  <si>
    <t xml:space="preserve"> 2.7 </t>
  </si>
  <si>
    <t xml:space="preserve"> ED-50128 </t>
  </si>
  <si>
    <t>BARRACÃO DE OBRA PARA DEPÓSITO E FERRAMENTARIA TIPO-I, ÁREA INTERNA 14,52M2, EM CHAPA DE COMPENSADO RESINADO, INCLUSIVE MOBILIÁRIO (OBRA DE PEQUENO PORTE, EFETIVO ATÉ 30 HOMENS), PADRÃO DER-MG</t>
  </si>
  <si>
    <t xml:space="preserve"> 2.8 </t>
  </si>
  <si>
    <t>ED-50393</t>
  </si>
  <si>
    <t>MOBILIZAÇÃO, TRANSPORTE  DE PESSOAL E DESMOBILIZAÇÃO DA OBRA</t>
  </si>
  <si>
    <t>%</t>
  </si>
  <si>
    <t xml:space="preserve"> 3 </t>
  </si>
  <si>
    <t>FUNDAÇÃO E ESTRUTURA</t>
  </si>
  <si>
    <t xml:space="preserve"> 3.1 </t>
  </si>
  <si>
    <t>MOVIMENTO DE TERRA</t>
  </si>
  <si>
    <t xml:space="preserve"> 3.2 </t>
  </si>
  <si>
    <t xml:space="preserve"> ED-51107 </t>
  </si>
  <si>
    <t>ESCAVAÇÃO MANUAL DE VALA COM PROFUNDIDADE MENOR OU IGUAL A 1,5M</t>
  </si>
  <si>
    <t>M³</t>
  </si>
  <si>
    <t xml:space="preserve"> 3.3 </t>
  </si>
  <si>
    <t xml:space="preserve"> ED-51120 </t>
  </si>
  <si>
    <t>REATERRO MANUAL DE VALA</t>
  </si>
  <si>
    <t xml:space="preserve"> 3.4 </t>
  </si>
  <si>
    <t xml:space="preserve"> ED-51132 </t>
  </si>
  <si>
    <t>CARGA DE MATERIAL DE QUALQUER NATUREZA SOBRE CAMINHÃO - MECÂNICA</t>
  </si>
  <si>
    <t xml:space="preserve"> 3.5 </t>
  </si>
  <si>
    <t>TRANSPORTE DE MATERIAL DE QUALQUER NATUREZA EM CAMINHÃO 2 KM &lt; DMT &lt;= 5 KM (DENTRO DO PERÍMETRO URBANO)</t>
  </si>
  <si>
    <t>M3xKM</t>
  </si>
  <si>
    <t xml:space="preserve"> 3.6 </t>
  </si>
  <si>
    <t>FUNDAÇÃO</t>
  </si>
  <si>
    <t xml:space="preserve"> 3.6.1 </t>
  </si>
  <si>
    <t xml:space="preserve"> ED-51093 </t>
  </si>
  <si>
    <t>APILOAMENTO MANUAL EM FUNDO DE VALA COM SOQUETE, EXCLUSIVE ESCAVAÇÃO</t>
  </si>
  <si>
    <t xml:space="preserve"> 3.6.2 </t>
  </si>
  <si>
    <t xml:space="preserve"> ED-48311 </t>
  </si>
  <si>
    <t>CONCRETO MAGRO, TRAÇO 1:3:6, PREPARADO EM OBRA COM BETONEIRA, SEM FUNÇÃO ESTRUTURAL</t>
  </si>
  <si>
    <t xml:space="preserve"> 3.6.3 </t>
  </si>
  <si>
    <t xml:space="preserve"> ED-49811 </t>
  </si>
  <si>
    <t>FORMA E DESFORMA DE COMPENSADO RESINADO, ESP. 12MM, REAPROVEITAMENTO (3X) (FUNDAÇÃO)</t>
  </si>
  <si>
    <t xml:space="preserve"> 3.6.4 </t>
  </si>
  <si>
    <t xml:space="preserve"> ED-48298 </t>
  </si>
  <si>
    <t>CORTE, DOBRA E MONTAGEM DE AÇO CA-50/60</t>
  </si>
  <si>
    <t>Kg</t>
  </si>
  <si>
    <t xml:space="preserve"> 3.6.5 </t>
  </si>
  <si>
    <t xml:space="preserve"> ED-49638 </t>
  </si>
  <si>
    <t>FORNECIMENTO DE CONCRETO ESTRUTURAL, USINADO BOMBEADO, COM FCK 25 MPA, INCLUSIVE LANÇAMENTO, ADENSAMENTO E ACABAMENTO</t>
  </si>
  <si>
    <t xml:space="preserve"> 3.7 </t>
  </si>
  <si>
    <t>ESTRUTURA</t>
  </si>
  <si>
    <t xml:space="preserve"> 3.7.1 </t>
  </si>
  <si>
    <t xml:space="preserve"> ED-49645 </t>
  </si>
  <si>
    <t>FORMA E DESFORMA DE COMPENSADO RESINADO, ESP. 12MM, REAPROVEITAMENTO (3X), EXCLUSIVE ESCORAMENTO</t>
  </si>
  <si>
    <t xml:space="preserve"> 3.7.2 </t>
  </si>
  <si>
    <t xml:space="preserve"> 3.7.3 </t>
  </si>
  <si>
    <t xml:space="preserve"> 3.7.4 </t>
  </si>
  <si>
    <t xml:space="preserve"> ED-50246 </t>
  </si>
  <si>
    <t>LAJE PRÉ-MOLDADA, APARENTE, INCLUSIVE CAPEAMENTO E = 4 CM, SC = 200 KG/M2, L = 4,00 M</t>
  </si>
  <si>
    <t xml:space="preserve"> 3.7.5 </t>
  </si>
  <si>
    <t xml:space="preserve"> ED-9907 </t>
  </si>
  <si>
    <t>VERGA EM CONCRETO ESTRUTURAL PARA VÃOS ACIMA DE 150CM, PREPARADO EM OBRA COM BETONEIRA, CONTROLE "A", COM FCK 20 MPA, MOLDADA IN LOCO, INCLUSIVE ARMAÇÃO</t>
  </si>
  <si>
    <t xml:space="preserve"> 4 </t>
  </si>
  <si>
    <t>ALVENARIA - VEDAÇÃO</t>
  </si>
  <si>
    <t xml:space="preserve"> 4.1 </t>
  </si>
  <si>
    <t xml:space="preserve"> ED-48231 </t>
  </si>
  <si>
    <t>ALVENARIA DE VEDAÇÃO COM TIJOLO CERÂMICO FURADO, ESP. 9CM, PARA REVESTIMENTO, INCLUSIVE ARGAMASSA PARA ASSENTAMENTO</t>
  </si>
  <si>
    <t xml:space="preserve"> 4.2 </t>
  </si>
  <si>
    <t xml:space="preserve"> CP-042 </t>
  </si>
  <si>
    <t>ALVENARIA DE VEDAÇÃO COM TIJOLO ECOLÓGICO, ESP. 10CM, COM ACABAMENTO APARENTE, INCLUSIVE ARGAMASSA PARA ASSENTAMENTO</t>
  </si>
  <si>
    <t xml:space="preserve"> 4.3 </t>
  </si>
  <si>
    <t xml:space="preserve"> ED-48209 </t>
  </si>
  <si>
    <t>PAREDE EM CHAPA DE GESSO ACARTONADO (DRYWALL), DIVISÃO ENTRE ÁREAS SECAS DE UMA MESMA UNIDADE (ST/ST), ESP. 115 MM, INCLUSIVE MONTANTES, GUIAS E ACESSÓRIOS, EXCLUSIVE ISOLANTE TÉRMICO/ACÚSTICO</t>
  </si>
  <si>
    <t xml:space="preserve"> 4.4 </t>
  </si>
  <si>
    <t xml:space="preserve"> ED-48533 </t>
  </si>
  <si>
    <t>DIVISÓRIA EM GRANITO CINZA ANDORINHA E = 3 CM, INCLUSIVE FERRAGENS EM LATÃO CROMADO</t>
  </si>
  <si>
    <t xml:space="preserve"> 4.5 </t>
  </si>
  <si>
    <t xml:space="preserve"> ED-50407 </t>
  </si>
  <si>
    <t>MURO DIVISÓRIO TIJOLO FURADO E = 10 CM, REBOCADO E PINTADO A LATEX H = 2,20 M, INCLUSIVE SAPATA DE CONCRETO ARMADO FCK = 15 MPA, 50 x 55 CM</t>
  </si>
  <si>
    <t xml:space="preserve"> 5 </t>
  </si>
  <si>
    <t>IMPERMEABILIZAÇÃO</t>
  </si>
  <si>
    <t xml:space="preserve"> 5.1 </t>
  </si>
  <si>
    <t xml:space="preserve"> ED-50174 </t>
  </si>
  <si>
    <t>PINTURA COM EMULSÃO ASFÁLTICA, DUAS (2) DEMÃOS</t>
  </si>
  <si>
    <t xml:space="preserve"> 5.2 </t>
  </si>
  <si>
    <t xml:space="preserve"> ED-50168 </t>
  </si>
  <si>
    <t>IMPERMEABILIZAÇÃO COM MANTA ASFÁLTICA PRÉ-FABRICADA, E = 4 MM</t>
  </si>
  <si>
    <t xml:space="preserve"> 6 </t>
  </si>
  <si>
    <t>COBERTURA</t>
  </si>
  <si>
    <t xml:space="preserve"> 6.1 </t>
  </si>
  <si>
    <t xml:space="preserve"> ED-20603 </t>
  </si>
  <si>
    <t>FORNECIMENTO DE ESTRUTURA METÁLICA E ENGRADAMENTO METÁLICO, EM AÇO, PARA TELHADO, EXCLUSIVE TELHA, INCLUSIVE FABRICAÇÃO, TRANSPORTE, MONTAGEM E APLICAÇÃO DE FUNDO PREPARADOR ANTICORROSIVO EM SUPERFÍCIE METÁLICA, UMA (1) DEMÃO</t>
  </si>
  <si>
    <t xml:space="preserve"> 6.2 </t>
  </si>
  <si>
    <t xml:space="preserve"> ED-48402 </t>
  </si>
  <si>
    <t>COLOCAÇÃO DE CUMEEIRA GALVANIZADA TRAPEZOIDAL E = 0,50 MM, SIMPLES</t>
  </si>
  <si>
    <t xml:space="preserve"> 6.3 </t>
  </si>
  <si>
    <t>ORSE</t>
  </si>
  <si>
    <t>FORNECIMENTO E INSTALAÇÃO DE CHAPAS DE POLICARBONATO, E=8MM EM TOLDO/COBERTURA/FECHAMENTO/ETC - REV 01</t>
  </si>
  <si>
    <t xml:space="preserve"> 6.4 </t>
  </si>
  <si>
    <t xml:space="preserve"> ED-50648 </t>
  </si>
  <si>
    <t>CALHA EM CHAPA GALVANIZADA, ESP. 0,8MM (GSG-22), COM DESENVOLVIMENTO DE 33CM, INCLUSIVE IÇAMENTO MANUAL VERTICAL</t>
  </si>
  <si>
    <t xml:space="preserve"> 6.5 </t>
  </si>
  <si>
    <t xml:space="preserve"> ED-50675 </t>
  </si>
  <si>
    <t>RUFO E CONTRARRUFO EM CHAPA GALVANIZADA, ESP. 0,65MM (GSG-24), COM DESENVOLVIMENTO DE 15CM, INCLUSIVE IÇAMENTO MANUAL VERTICAL</t>
  </si>
  <si>
    <t xml:space="preserve"> 6.6 </t>
  </si>
  <si>
    <t xml:space="preserve"> ED-48429 </t>
  </si>
  <si>
    <t>COBERTURA EM TELHA METÁLICA GALVANIZADA TRAPEZOIDAL, TIPO DUPLA TERMOACÚSTICA COM DUAS FACES TRAPEZOIDAIS, ESP. 0,43MM, PREENCHIMENTO EM POLIESTIRENO EXPANDIDO/ISOPOR COM ESP. 30MM, ACABAMENTO NATURAL, INCLUSIVE ACESSÓRIOS PARA FIXAÇÃO, FORNECIMENTO E INSTALAÇÃO</t>
  </si>
  <si>
    <t xml:space="preserve"> 7 </t>
  </si>
  <si>
    <t>REVESTIMENTOS- PISOS, PAREDES E TETOS</t>
  </si>
  <si>
    <t xml:space="preserve"> 7.1 </t>
  </si>
  <si>
    <t>PISOS</t>
  </si>
  <si>
    <t xml:space="preserve"> 7.1.1 </t>
  </si>
  <si>
    <t xml:space="preserve"> ED-50621 </t>
  </si>
  <si>
    <t>SÓCULO COM ENCHIMENTO EM TIJOLOS MACIÇOS, ALTURA  DE 10CM À 12CM, INCLUSIVE ACABAMENTO FINAL EM ARGAMASSA, ESP. 20MM, APLICAÇÃO MANUAL</t>
  </si>
  <si>
    <t xml:space="preserve"> 7.1.2 </t>
  </si>
  <si>
    <t xml:space="preserve"> ED-51144 </t>
  </si>
  <si>
    <t>PASSEIOS DE CONCRETO E = 8 CM, FCK = 15 MPA PADRÃO PREFEITURA (ENTORNO EDIFICAÇÃO)</t>
  </si>
  <si>
    <t xml:space="preserve"> 7.1.3 </t>
  </si>
  <si>
    <t xml:space="preserve"> ED-50418 </t>
  </si>
  <si>
    <t>EXECUÇÃO DE PAVIMENTO INTERTRAVADO, ESPESSURA 8CM, FCK 35MPA, INCLUINDO FORNECIMENTO E TRANSPORTE DE TODOS OS MATERIAIS E COLCHÃO DE ASSENTAMENTO COM ESPESSURA 6CM</t>
  </si>
  <si>
    <t xml:space="preserve"> 7.1.4 </t>
  </si>
  <si>
    <t xml:space="preserve"> ED-51139 </t>
  </si>
  <si>
    <t>GUIA DE MEIO-FIO, EM CONCRETO COM FCK 20MPA, PRÉ-MOLDADA, MFC-01 PADRÃO DER-MG, DIMENSÕES (12X16,7X35)CM, EXCLUSIVE SARJETA, INCLUSIVE ESCAVAÇÃO, APILOAMENTO E TRANSPORTE COM RETIRADA DO MATERIAL ESCAVADO (EM CAÇAMBA)</t>
  </si>
  <si>
    <t xml:space="preserve"> 7.1.5 </t>
  </si>
  <si>
    <t xml:space="preserve"> ED-14763 </t>
  </si>
  <si>
    <t>SARJETA DE CONCRETO URBANO (SCU), TIPO 2, COM FCK 15 MPA, LARGURA DE 50CM COM INCLINAÇÃO DE 15%, ESP. 7CM, PADRÃO DER-MG, EXCLUSIVE MEIO-FIO, INCLUSIVE ESCAVAÇÃO, APILAOMENTO E TRANSPORTE COM RETIRADA DO MATERIAL ESCAVADO (EM CAÇAMBA)</t>
  </si>
  <si>
    <t xml:space="preserve"> 7.1.6 </t>
  </si>
  <si>
    <t xml:space="preserve"> ED-50771 </t>
  </si>
  <si>
    <t>RODAPÉ COM REVESTIMENTO EM CERÂMICA ESMALTADA COMERCIAL, ALTURA 10CM, PEI IV, ASSENTAMENTO COM ARGAMASSA INDUSTRIALIZADA, INCLUSIVE REJUNTAMENTO</t>
  </si>
  <si>
    <t xml:space="preserve"> 7.1.7 </t>
  </si>
  <si>
    <t xml:space="preserve"> ED-51002 </t>
  </si>
  <si>
    <t>SOLEIRA DE GRANITO CINZA ANDORINHA E = 2 CM</t>
  </si>
  <si>
    <t xml:space="preserve"> 7.1.8 </t>
  </si>
  <si>
    <t>PASSEIOS DE CONCRETO E = 8 CM, FCK = 15 MPA PADRÃO PREFEITURA - CALÇADA ACESSO</t>
  </si>
  <si>
    <t xml:space="preserve"> 7.1.9 </t>
  </si>
  <si>
    <t xml:space="preserve"> ED-15226 </t>
  </si>
  <si>
    <t>PISO PODOTÁTIL DE CONCRETO, ALERTA, APLICADO EM PISO (20X20CM) COM JUNTA SECA, COR VERMELHO/AMARELO, ASSENTAMENTO COM ARGAMASSA INDUSTRIALIZADA, INCLUSIVE FORNECIMENTO E INSTALAÇÃO</t>
  </si>
  <si>
    <t xml:space="preserve"> 7.1.10 </t>
  </si>
  <si>
    <t xml:space="preserve"> ED-50569 </t>
  </si>
  <si>
    <t>CONTRAPISO DESEMPENADO COM ARGAMASSA, TRAÇO 1:3 (CIMENTO E AREIA), ESP. 50MM</t>
  </si>
  <si>
    <t xml:space="preserve"> 7.1.11 </t>
  </si>
  <si>
    <t xml:space="preserve"> ED-50170 </t>
  </si>
  <si>
    <t>CAMADA DE REGULARIZAÇÃO COM ARGAMASSA, TRAÇO 1:3 (CIMENTO E AREIA), ESP. 30MM, APLICAÇÃO MANUAL, PREPARO MECÂNICO</t>
  </si>
  <si>
    <t xml:space="preserve"> 7.1.12 </t>
  </si>
  <si>
    <t>SINAPI</t>
  </si>
  <si>
    <t>REVESTIMENTO CERÂMICO PARA PISO COM PLACAS TIPO PORCELANATO DE DIMENSÕES 60X60 CM APLICADA EM AMBIENTES DE ÁREA ENTRE 5 M² E 10 M². AF_06/2014</t>
  </si>
  <si>
    <t xml:space="preserve"> 7.2 </t>
  </si>
  <si>
    <t>PAREDE</t>
  </si>
  <si>
    <t xml:space="preserve"> 7.2.1 </t>
  </si>
  <si>
    <t xml:space="preserve"> ED-50727 </t>
  </si>
  <si>
    <t>CHAPISCO COM ARGAMASSA, TRAÇO 1:3 (CIMENTO E AREIA), ESP. 5MM, APLICADO EM ALVENARIA/ESTRUTURA DE CONCRETO COM COLHER, PREPARO MECÂNICO</t>
  </si>
  <si>
    <t xml:space="preserve"> 7.2.2 </t>
  </si>
  <si>
    <t xml:space="preserve"> ED-50761 </t>
  </si>
  <si>
    <t>REBOCO COM ARGAMASSA, TRAÇO 1:2:8 (CIMENTO, CAL E AREIA), ESP. 20MM, APLICAÇÃO MANUAL, PREPARO MECÂNICO</t>
  </si>
  <si>
    <t xml:space="preserve"> 7.2.3 </t>
  </si>
  <si>
    <t xml:space="preserve"> ED-50474 </t>
  </si>
  <si>
    <t>EMASSAMENTO EM PAREDE COM MASSA ACRÍLICA, DUAS (2) DEMÃOS, INCLUSIVE LIXAMENTO PARA PINTURA</t>
  </si>
  <si>
    <t xml:space="preserve"> 7.2.4 </t>
  </si>
  <si>
    <t xml:space="preserve"> ED-50451 </t>
  </si>
  <si>
    <t>PINTURA ACRÍLICA EM PAREDE, DUAS (2) DEMÃOS, EXCLUSIVE SELADOR ACRÍLICO E MASSA ACRÍLICA/CORRIDA (PVA)</t>
  </si>
  <si>
    <t xml:space="preserve"> 7.2.5 </t>
  </si>
  <si>
    <t xml:space="preserve"> ED-50519 </t>
  </si>
  <si>
    <t>PINTURA COM TEXTURA ACRÍLICA COM DESEMPENADEIRA DE AÇO, INCLUSIVE UMA (1) DEMÃO DE SELADOR ACRÍLICO</t>
  </si>
  <si>
    <t xml:space="preserve"> 7.2.6 </t>
  </si>
  <si>
    <t xml:space="preserve"> ED-50732 </t>
  </si>
  <si>
    <t>EMBOÇO COM ARGAMASSA, TRAÇO 1:6 (CIMENTO E AREIA), ESP. 20MM, APLICAÇÃO MANUAL, PREPARO MECÂNICO</t>
  </si>
  <si>
    <t xml:space="preserve"> 7.2.7 </t>
  </si>
  <si>
    <t xml:space="preserve"> ED-50716 </t>
  </si>
  <si>
    <t>REVESTIMENTO COM AZULEJO BRANCO (15X15CM), JUNTA A PRUMO, ASSENTAMENTO COM ARGAMASSA INDUSTRIALIZADA, INCLUSIVE REJUNTAMENTO</t>
  </si>
  <si>
    <t xml:space="preserve"> 7.2.8 </t>
  </si>
  <si>
    <t xml:space="preserve"> ED-50717 </t>
  </si>
  <si>
    <t>REVESTIMENTO COM AZULEJO BRANCO (20X20CM), JUNTA A PRUMO, ASSENTAMENTO COM ARGAMASSA INDUSTRIALIZADA, INCLUSIVE REJUNTAMENTO</t>
  </si>
  <si>
    <t xml:space="preserve"> 7.3 </t>
  </si>
  <si>
    <t>TETO</t>
  </si>
  <si>
    <t xml:space="preserve"> 7.3.1 </t>
  </si>
  <si>
    <t xml:space="preserve"> ED-50486 </t>
  </si>
  <si>
    <t>EMASSAMENTO EM FORRO DE GESSO COM MASSA CORRIDA (PVA), UMA (1) DEMÃO, INCLUSIVE LIXAMENTO PARA PINTURA</t>
  </si>
  <si>
    <t xml:space="preserve"> 7.3.2 </t>
  </si>
  <si>
    <t xml:space="preserve"> ED-50452 </t>
  </si>
  <si>
    <t>PINTURA ACRÍLICA EM TETO, DUAS (2) DEMÃOS, EXCLUSIVE SELADOR ACRÍLICO E MASSA ACRÍLICA/CORRIDA (PVA)</t>
  </si>
  <si>
    <t xml:space="preserve"> 7.3.3 </t>
  </si>
  <si>
    <t xml:space="preserve"> CP-053 </t>
  </si>
  <si>
    <t>FORRO EM CHAPA DE GESSO ACARTONADA RU, ESP. 12,5MM, COM FIXAÇÃO DO TIPO ESTRUTURADA EM PERFIL METÁLICO, EXCLUSIVE PERFIL TABICA, SANCA E MOLDURA, INCLUSIVE ACESSÓRIOS E FIXAÇÃO</t>
  </si>
  <si>
    <t xml:space="preserve"> 7.3.4 </t>
  </si>
  <si>
    <t xml:space="preserve"> ED-49686 </t>
  </si>
  <si>
    <t>FORRO EM CHAPA DE GESSO ACARTONADA, ESP. 12,5MM, COM FIXAÇÃO DO TIPO ESTRUTURADA EM PERFIL METÁLICO, EXCLUSIVE PERFIL TABICA, SANCA E MOLDURA, INCLUSIVE ACESSÓRIOS E FIXAÇÃO</t>
  </si>
  <si>
    <t xml:space="preserve"> 7.3.5 </t>
  </si>
  <si>
    <t xml:space="preserve"> ED-50480 </t>
  </si>
  <si>
    <t>EMASSAMENTO EM TETO COM MASSA CORRIDA (PVA), DUAS (2) DEMÃOS, INCLUSIVE LIXAMENTO PARA PINTURA</t>
  </si>
  <si>
    <t xml:space="preserve"> 8 </t>
  </si>
  <si>
    <t>ESQUADRIAS</t>
  </si>
  <si>
    <t xml:space="preserve"> 8.1 </t>
  </si>
  <si>
    <t>MADEIRA</t>
  </si>
  <si>
    <t xml:space="preserve"> 8.1.1 </t>
  </si>
  <si>
    <t xml:space="preserve"> ED-49601 </t>
  </si>
  <si>
    <t>P1-PORTA DE ABRIR, MADEIRA DE LEI PRANCHETA PARA PINTURA COMPLETA 70 X 210 CM,COM FERRAGENS EM FERRO LATONADO</t>
  </si>
  <si>
    <t xml:space="preserve"> 8.1.2 </t>
  </si>
  <si>
    <t xml:space="preserve"> ED-49602 </t>
  </si>
  <si>
    <t>P2-PORTA DE ABRIR, MADEIRA DE LEI PRANCHETA PARA PINTURA COMPLETA 80 X 210 CM,COM FERRAGENS EM FERRO LATONADO</t>
  </si>
  <si>
    <t xml:space="preserve"> 8.1.3 </t>
  </si>
  <si>
    <t>SBC</t>
  </si>
  <si>
    <t>P3 - PORTA COMPLETA MADEIRA 1 FL.1,20x2,10m-COM VISOR</t>
  </si>
  <si>
    <t xml:space="preserve"> 8.1.4 </t>
  </si>
  <si>
    <t xml:space="preserve"> CP-48431 </t>
  </si>
  <si>
    <t>P4(A) - PORTA EM MADEIRA ALMOFADADA (MUIRACATIARA), 0.80 X 2.10 M, PARA SANITÁRIO DE DEFICIENTE FÍSICO (INCLUSIVE FERRAGENS, FECHADURA, SUPORTE E CHAPA DE ALUMÍNIO E=1MM, EXCLUSIVE BATENTE) - REV 01</t>
  </si>
  <si>
    <t xml:space="preserve"> 8.1.5 </t>
  </si>
  <si>
    <t xml:space="preserve"> 13034 </t>
  </si>
  <si>
    <t>P4(B) - PORTA EM MADEIRA COMPENSADA (CANELA), LISA, SEMI-ÔCA, (0.80 X 1,60 A 2.10 M), REVESTIDA C/FÓRMICA, INCLUSIVE FERRAGENS (LIVRE/OCUPADO), PARA USO EM DIVISÓRIAS GRANITO OU MÁRMORE</t>
  </si>
  <si>
    <t xml:space="preserve"> 8.1.6 </t>
  </si>
  <si>
    <t xml:space="preserve"> 8258 </t>
  </si>
  <si>
    <t>P5-PORTA EM MADEIRA DE LEI, DE CORRER, LISA, SEMI-ÔCA 0,80X2,10M, INCLUSIVE BATENTES E FERRAGENS</t>
  </si>
  <si>
    <t xml:space="preserve"> 8.1.7 </t>
  </si>
  <si>
    <t>P6-PORTA EM MADEIRA COMPENSADA (CANELA), LISA, SEMI-ÔCA, (0.80 X 1,60 A 2.10 M), REVESTIDA C/FÓRMICA, INCLUSIVE FERRAGENS (LIVRE/OCUPADO), PARA USO EM DIVISÓRIAS GRANITO OU MÁRMORE</t>
  </si>
  <si>
    <t xml:space="preserve"> 8.1.8 </t>
  </si>
  <si>
    <t xml:space="preserve"> ED-50493 </t>
  </si>
  <si>
    <t>PINTURA ESMALTE EM ESQUADRIA DE MADEIRA, DUAS (2) DEMÃOS, INCLUSIVE UMA (1) DEMÃO DE FUNDO NIVELADOR, EXCLUSIVE MASSA A ÓLEO</t>
  </si>
  <si>
    <t xml:space="preserve"> 8.2 </t>
  </si>
  <si>
    <t>ALUMÍNIO</t>
  </si>
  <si>
    <t xml:space="preserve"> 8.2.1 </t>
  </si>
  <si>
    <t xml:space="preserve"> ED-29481 </t>
  </si>
  <si>
    <t>JANELA EM ALUMÍNIO MÁXIM-AR COM ALTURA DE 60CM, LINHA 25/SUPREMA, ACABAMENTO ANODIZADO NATURAL, INCLUSIVE PERFIS, VIDRO LISO 4MM E INSTALAÇÃO, EXCLUSIVE FERRAGENS PARA MÓDULO DE JANELA DE ALUMÍNIO MÁXIM-AR</t>
  </si>
  <si>
    <t xml:space="preserve"> 8.2.2 </t>
  </si>
  <si>
    <t>P7,P8 E P11-PORTA EM ALUMÍNIO DE ABRIR TIPO VENEZIANA COM GUARNIÇÃO, FIXAÇÃO COM PARAFUSOS - FORNECIMENTO E INSTALAÇÃO. AF_12/2019</t>
  </si>
  <si>
    <t xml:space="preserve"> 8.2.3 </t>
  </si>
  <si>
    <t xml:space="preserve"> CP-48446 </t>
  </si>
  <si>
    <r>
      <rPr>
        <sz val="10"/>
        <color rgb="FF000000"/>
        <rFont val="Arial"/>
        <family val="2"/>
      </rPr>
      <t xml:space="preserve">JANELA EM ALUMÍNIO DE CORRER COM 2 FOLHAS, LINHA 25/SUPREMA, ACABAMENTO ANODIZADO NATURAL, INCLUSIVE PERFIS, VIDRO </t>
    </r>
    <r>
      <rPr>
        <sz val="10"/>
        <color rgb="FFFF0000"/>
        <rFont val="Arial"/>
        <family val="2"/>
      </rPr>
      <t xml:space="preserve">6MM </t>
    </r>
    <r>
      <rPr>
        <sz val="10"/>
        <color rgb="FF000000"/>
        <rFont val="Arial"/>
        <family val="2"/>
      </rPr>
      <t>E INSTALAÇÃO, EXCLUSIVE FERRAGENS PARA JANELA DE ALUMÍNIO DE CORRER</t>
    </r>
  </si>
  <si>
    <t xml:space="preserve"> 8.2.4 </t>
  </si>
  <si>
    <t xml:space="preserve"> ED-50997 </t>
  </si>
  <si>
    <t>PEITORIL DE GRANITO CINZA ANDORINHA E = 2 CM</t>
  </si>
  <si>
    <t xml:space="preserve"> 8.2.5 </t>
  </si>
  <si>
    <t xml:space="preserve"> 11732 </t>
  </si>
  <si>
    <t>P7, J6 - TELA GALVANIZADA MOSQUITEIRO EM QUADRO DIM. 1,0X1,0M, FORMADO POR CANTONEIRA ALUMINIO1"X1/8"+ BARRA CHATA ALUMINIO 7/8"X1/8"</t>
  </si>
  <si>
    <t xml:space="preserve"> 8.2.6 </t>
  </si>
  <si>
    <t xml:space="preserve"> 11944 </t>
  </si>
  <si>
    <t>GUICHÊ- JANELA EM ALUMÍNIO, COR N/P/B, MOLDURA-VIDRO, TIPO GUILHOTINA, EXCLUSIVE VIDRO</t>
  </si>
  <si>
    <t xml:space="preserve"> 8.2.7 </t>
  </si>
  <si>
    <t xml:space="preserve"> ED-50982 </t>
  </si>
  <si>
    <t>PT2 - PORTÃO DE FERRO PADRÃO, EM CHAPA (TIPO LAMBRI), COLOCADO COM CADEADO</t>
  </si>
  <si>
    <t xml:space="preserve"> 8.2.8 </t>
  </si>
  <si>
    <t xml:space="preserve"> ED-50983 </t>
  </si>
  <si>
    <t>PT3-PORTÃO DE GRADE COLOCADO COM CADEADO</t>
  </si>
  <si>
    <t xml:space="preserve"> 8.2.9 </t>
  </si>
  <si>
    <t xml:space="preserve"> ED-50984 </t>
  </si>
  <si>
    <t>PT4 -PORTÃO DE TUBO DE FERRO COLOCADO COM CADEADO</t>
  </si>
  <si>
    <t xml:space="preserve"> 8.2.10 </t>
  </si>
  <si>
    <t>PT5 - GRADIL TELADO PARA SUBSTAÇÃO, CONFECCIONADO EM TUBO GALVANIZADO DE 38,10MM, TELA GALVANIZADA DE 1/2", FIO 12, COM PINTURA PRETA FOSCA</t>
  </si>
  <si>
    <t xml:space="preserve"> 8.3 </t>
  </si>
  <si>
    <t>VIDRO</t>
  </si>
  <si>
    <t xml:space="preserve"> 8.3.1 </t>
  </si>
  <si>
    <t xml:space="preserve"> CP-031 </t>
  </si>
  <si>
    <t>P9-PORTA DE ABRIR COM MOLA HIDRÁULICA, DUAS FOLHAS DE 60 CM EM VIDRO TEMPERADO, 120X240 CM, ESPESSURA 10 MM, INCLUSIVE ACESSÓRIOS (AMBULÂNCIA)</t>
  </si>
  <si>
    <t xml:space="preserve"> 8.3.2 </t>
  </si>
  <si>
    <t xml:space="preserve"> CP-032 </t>
  </si>
  <si>
    <t>PORTA DE ABRIR COM MOLA HIDRÁULICA, DUAS FOLHAS DE 75 CM EM VIDRO TEMPERADO, 150X280 CM, ESPESSURA 10 MM, INCLUSIVE ACESSÓRIOS</t>
  </si>
  <si>
    <t xml:space="preserve"> 8.3.3 </t>
  </si>
  <si>
    <t xml:space="preserve"> CP-033 </t>
  </si>
  <si>
    <t>COTAÇÃO</t>
  </si>
  <si>
    <t>VD01 -FORNECIMENTO E INSTALAÇÃO DE PELE DE VIDRO TEMPERADO INCOLOR 10 MM EM FACHADA EM PERFIS EM ALUMÍNIO, CONFORME PROJETO</t>
  </si>
  <si>
    <t xml:space="preserve"> 8.3.4 </t>
  </si>
  <si>
    <t xml:space="preserve"> ED-51156 </t>
  </si>
  <si>
    <t>GUICHÊ -VIDRO COMUM TRANSPARENTE INCOLOR, ESP. 4MM, INCLUSIVE FIXAÇÃO E VEDAÇÃO COM GUARNIÇÃO/GAXETA DE BORRACHA NEOPRENE, FORNECIMENTO E INSTALAÇÃO, EXCLUSIVE CAIXILHO/PERFIL</t>
  </si>
  <si>
    <t xml:space="preserve"> 9 </t>
  </si>
  <si>
    <t>INSTALAÇÕES ELÉTRICAS</t>
  </si>
  <si>
    <t xml:space="preserve"> 9.1 </t>
  </si>
  <si>
    <t>PADRÃO DE ENTRADA TRIFÁSICO 125A AÉREO</t>
  </si>
  <si>
    <t xml:space="preserve"> 9.1.1 </t>
  </si>
  <si>
    <t xml:space="preserve"> ED-20588 </t>
  </si>
  <si>
    <t>ENTRADA DE ENERGIA AÉREA, TIPO C8, PADRÃO CEMIG, CARGA INSTALADA DE 66,1KVA ATÉ 75KVA, TRIFÁSICO, COM SAÍDA SUBTERRÂNEA, INCLUSIVE POSTE, CAIXA PARA MEDIDOR, DISJUNTOR, BARRAMENTO, ATERRAMENTO E ACESSÓRIOS</t>
  </si>
  <si>
    <t xml:space="preserve"> 9.1.2 </t>
  </si>
  <si>
    <t xml:space="preserve"> ED-49200 </t>
  </si>
  <si>
    <t>CAIXA DE INSPEÇÃO EM CONCRETO, TIPO "ZB" GARAGEM, PADRÃO CEMIG, DIMENSÃO (52X44)CM, ALTURA 70CM, COM TAMPA E ARO ARTICULADO EM FERRO FUNDIDO, INCLUSIVE ESCAVAÇÃO, APILOAMENTO, LASTRO DE BRITA, REATERRO E TRANSPORTE E RETIRADA DO MATERIAL ESCAVADO (EM CAÇAMBA)</t>
  </si>
  <si>
    <t xml:space="preserve"> 9.2 </t>
  </si>
  <si>
    <t>PONTOS ELÉTRICOS</t>
  </si>
  <si>
    <t xml:space="preserve"> 9.2.1 </t>
  </si>
  <si>
    <t xml:space="preserve"> ED-27073 </t>
  </si>
  <si>
    <t>LUMINÁRIA COMERCIAL COM DIFUSOR DE EMBUTIR, PARA DUAS (2) LÂMPADAS TUBULARES LED 2X18W-ØT8, FORNECIMENTO E INSTALAÇÃO, EXCLUSIVE BASE E LÂMPADA</t>
  </si>
  <si>
    <t xml:space="preserve"> 9.2.2 </t>
  </si>
  <si>
    <t xml:space="preserve"> ED-13338 </t>
  </si>
  <si>
    <t>LUMINÁRIA COMERCIAL CHANFRADA DE SOBREPOR COMPLETA, PARA DUAS (2) LÂMPADAS TUBULARES LED 2X18W-ØT8, TEMPERATURA DA COR 6500K, FORNECIMENTO E INSTALAÇÃO, INCLUSIVE BASE E LÂMPADAS</t>
  </si>
  <si>
    <t xml:space="preserve"> 9.2.3 </t>
  </si>
  <si>
    <t xml:space="preserve"> ED-13345 </t>
  </si>
  <si>
    <t>LUMINÁRIA ARANDELA TIPO MEIA-LUA COMPLETA, DIÂMETRO 25 CM, PARA UMA (1) LÂMPADA LED, POTÊNCIA 15W, BULBO A65, FORNECIMENTO E INSTALAÇÃO, INCLUSIVE BASE E LÂMPADA</t>
  </si>
  <si>
    <t xml:space="preserve"> 9.2.4 </t>
  </si>
  <si>
    <t xml:space="preserve"> ED-49496 </t>
  </si>
  <si>
    <t>PROJETOR EXTERNO PARA LÂMPADA A VAPOR DE MERCÚRIO , DE IODETO METÁLICO OU DE SÓDIO, COM ÂNGULO REGULÁVEL, COM ALOJAMENTO PARA REATOR, COMPLETO</t>
  </si>
  <si>
    <t xml:space="preserve"> 9.2.5 </t>
  </si>
  <si>
    <t xml:space="preserve"> ED-49523 </t>
  </si>
  <si>
    <t>RELÉ FOTOELÉTRICO, TENSÃO 120V COM CAPACIDADE DE CARGA 1200VA, INCLUSIVE BASE E INSTALAÇÃO</t>
  </si>
  <si>
    <t xml:space="preserve"> 9.2.6 </t>
  </si>
  <si>
    <t xml:space="preserve"> ED-50227 </t>
  </si>
  <si>
    <t>PONTO DE EMBUTIR PARA UM (1) INTERRUPTOR SIMPLES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</si>
  <si>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PT</t>
  </si>
  <si>
    <t xml:space="preserve"> 9.2.7 </t>
  </si>
  <si>
    <t xml:space="preserve"> CP-065 </t>
  </si>
  <si>
    <t>PONTO DE EMBUTIR PARA UM (1) INTERRUPTOR INTERMEDIÁRIO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</si>
  <si>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9.2.8 </t>
  </si>
  <si>
    <t xml:space="preserve"> CP-063 </t>
  </si>
  <si>
    <t>PONTO DE EMBUTIR PARA UM (1) INTERRUPTOR PARALELO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</si>
  <si>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9.2.9 </t>
  </si>
  <si>
    <t xml:space="preserve"> CP-064 </t>
  </si>
  <si>
    <t>PONTO DE EMBUTIR PARA UM (1) INTERRUPTOR DUPLO (10A-250V), COM PLACA 4"X2" DE DOIS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</si>
  <si>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9.2.10 </t>
  </si>
  <si>
    <t xml:space="preserve"> CP-066 </t>
  </si>
  <si>
    <t>PONTO DE EMBUTIR PARA UM (1) INTERRUPTOR SIMPLES E UM (1) INTERRUPTOR PARALELO (10A-250V), COM PLACA 4"X2" DE UM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</si>
  <si>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9.2.11 </t>
  </si>
  <si>
    <t xml:space="preserve"> CP-068 </t>
  </si>
  <si>
    <t>PONTO DE EMBUTIR PARA UM (1) INTERRUPTOR SIMPLES E UM (1) INTERRUPTOR INTERMEDIÁRIO (10A-250V), COM PLACA 4"X2" DE UM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</si>
  <si>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9.2.12 </t>
  </si>
  <si>
    <t xml:space="preserve"> CP-061 </t>
  </si>
  <si>
    <t>PONTO DE EMBUTIR PARA DOIS (2) INTERRUPTOR SIMPLES E DOIS (2) PARALELOS (10A-250V), COM PLACA 4"X4" DE QUATRO (4)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</si>
  <si>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9.2.13 </t>
  </si>
  <si>
    <t xml:space="preserve"> ED-50232 </t>
  </si>
  <si>
    <t>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</si>
  <si>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 9.2.14 </t>
  </si>
  <si>
    <t xml:space="preserve"> CP-058 </t>
  </si>
  <si>
    <t>COMPOSIÇÃO PARAMÉTRICA DE PONTO ELÉTRICO DE TOMADA ESPECIAL (20A/250V) EM EDIFÍCIO RESIDENCIAL COM ELETRODUTO EMBUTIDO EM RASGOS NAS PAREDES, INCLUSO TOMADA, ELETRODUTO, CABO, RASGO, QUEBRA E CHUMBAMENTO. AF_11/2022</t>
  </si>
  <si>
    <t xml:space="preserve"> 9.2.15 </t>
  </si>
  <si>
    <t xml:space="preserve"> CP-057 </t>
  </si>
  <si>
    <t>PONTO DE EMBUTIR PARA UMA (1) TOMADA PADRÃO DUPLA, TRÊS (3) POLOS (2P+T/10A-250V), COM PLACA 4"X2" DE DOIS (2) POSTOS,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</si>
  <si>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 9.2.16 </t>
  </si>
  <si>
    <t xml:space="preserve"> CP-059 </t>
  </si>
  <si>
    <t>COMPOSIÇÃO PARAMÉTRICA DE PONTO ELÉTRICO DE TOMADA ESPECIAL DUPLA (20A/250V) EM EDIFÍCIO RESIDENCIAL COM ELETRODUTO EMBUTIDO EM RASGOS NAS PAREDES, INCLUSO TOMADA, ELETRODUTO, CABO, RASGO, QUEBRA E CHUMBAMENTO. AF_11/2022</t>
  </si>
  <si>
    <t xml:space="preserve"> 9.2.17 </t>
  </si>
  <si>
    <t xml:space="preserve"> CP-067 </t>
  </si>
  <si>
    <t>COMPOSIÇÃO PARAMÉTRICA DE PONTO ELÉTRICO DE TOMADA DUPLA  - 1 ESPECIAL (20A/250V) + 1 PADRÃO (10A/250v) EM EDIFÍCIO RESIDENCIAL COM ELETRODUTO EMBUTIDO EM RASGOS NAS PAREDES, INCLUSO TOMADA, ELETRODUTO, CABO, RASGO, QUEBRA E CHUMBAMENTO. AF_11/2022</t>
  </si>
  <si>
    <t xml:space="preserve"> 9.2.18 </t>
  </si>
  <si>
    <t>COMPOSIÇÃO PARAMÉTRICA DE PONTO ELÉTRICO DE TOMADA PARA CHUVEIRO (20A/250V) EM EDIFÍCIO RESIDENCIAL COM ELETRODUTO EMBUTIDO EM RASGOS NAS PAREDES, INCLUSO TOMADA, ELETRODUTO, CABO, RASGO, QUEBRA E CHUMBAMENTO. AF_11/2022</t>
  </si>
  <si>
    <t xml:space="preserve"> 9.2.19 </t>
  </si>
  <si>
    <t xml:space="preserve"> 3296 </t>
  </si>
  <si>
    <t>PONTO DE TOMADA 2P+T, ABNT, 10 A, DE USO GERAL, EM PISOS, COM ELETRODUTO DE PVC RÍGIDO EMBUTIDO, INCLUSIVE ATERRAMENTO</t>
  </si>
  <si>
    <t xml:space="preserve"> 9.2.20 </t>
  </si>
  <si>
    <t xml:space="preserve"> 748 </t>
  </si>
  <si>
    <t>FORNECIMENTO E INSTALAÇÃO DE ELETROCALHA METÁLICA 150 X  50 X 3000 MM (REF. VL 3.01 GE VALEMAM OU SIMILAR)</t>
  </si>
  <si>
    <t xml:space="preserve"> 9.2.21 </t>
  </si>
  <si>
    <t>TAMPA DE ENCAIXE 150 X 3000 MM, ZINCADA, PARA ELETROCALHA METÁLICA</t>
  </si>
  <si>
    <t xml:space="preserve"> 9.2.22 </t>
  </si>
  <si>
    <t xml:space="preserve"> 8221 </t>
  </si>
  <si>
    <t>CRUZETA 150 X 50 MM PARA ELETROCALHA PERFURADA METÁLICA</t>
  </si>
  <si>
    <t xml:space="preserve"> 9.2.23 </t>
  </si>
  <si>
    <t xml:space="preserve"> 12585 </t>
  </si>
  <si>
    <t>TAMPA DE ENCAIXE PARA CRUZETA 150MM, ZINCADA, PARA ELETROCALHA METÁLICA</t>
  </si>
  <si>
    <t xml:space="preserve"> 9.2.24 </t>
  </si>
  <si>
    <t xml:space="preserve"> 13179 </t>
  </si>
  <si>
    <t>CURVA HORIZONTAL 90º PARA ELETROCALHA 150 X 50MM</t>
  </si>
  <si>
    <t xml:space="preserve"> 9.2.25 </t>
  </si>
  <si>
    <t xml:space="preserve"> 12484 </t>
  </si>
  <si>
    <t>TAMPA DE ENCAIXE PARA CURVA HORIZONTAL 150 X 150 MM, LISA, GALVANIZADA À FOGO, COM ÂNGULO 90°</t>
  </si>
  <si>
    <t xml:space="preserve"> 9.2.26 </t>
  </si>
  <si>
    <t xml:space="preserve"> ED-49318 </t>
  </si>
  <si>
    <t>ELETRODUTO DE AÇO GALVANIZADO LEVE, INCLUSIVE CONEXÕES, SUPORTES E FIXAÇÃO DN 25 (1")</t>
  </si>
  <si>
    <t xml:space="preserve"> 9.2.27 </t>
  </si>
  <si>
    <t xml:space="preserve"> ED-49321 </t>
  </si>
  <si>
    <t>ELETRODUTO DE AÇO GALVANIZADO MÉDIO, INCLUSIVE CONEXÕES, SUPORTES E FIXAÇÃO DN 50 (2")</t>
  </si>
  <si>
    <t xml:space="preserve"> 9.2.28 </t>
  </si>
  <si>
    <t xml:space="preserve"> ED-49295 </t>
  </si>
  <si>
    <t>DUTO CORRUGADO EM PEAD (POLIETILENO DE ALTA DENSIDADE), PARA PROTEÇÃO DE CABOS SUBTERRÂNEOS DN 40 MM (1.1/2")</t>
  </si>
  <si>
    <t xml:space="preserve"> 9.2.29 </t>
  </si>
  <si>
    <t xml:space="preserve"> ED-48951 </t>
  </si>
  <si>
    <t>CABO DE COBRE FLEXÍVEL, CLASSE 5, ISOLAMENTO TIPO LSHF/ATOX, NÃO HALOGENADO, ANTICHAMA, TERMOPLÁSTICO, UNIPOLAR, SEÇÃO 2,5 MM2, 70°C, 450/750V</t>
  </si>
  <si>
    <t xml:space="preserve"> 9.2.30 </t>
  </si>
  <si>
    <t xml:space="preserve"> ED-48956 </t>
  </si>
  <si>
    <t>CABO DE COBRE FLEXÍVEL, CLASSE 5, ISOLAMENTO TIPO LSHF/ATOX, NÃO HALOGENADO, ANTICHAMA, TERMOPLÁSTICO, UNIPOLAR, SEÇÃO 4 MM2, 70°C, 450/750V</t>
  </si>
  <si>
    <t xml:space="preserve"> 9.2.31 </t>
  </si>
  <si>
    <t xml:space="preserve"> ED-48961 </t>
  </si>
  <si>
    <t>CABO DE COBRE FLEXÍVEL, CLASSE 5, ISOLAMENTO TIPO LSHF/ATOX, NÃO HALOGENADO, ANTICHAMA, TERMOPLÁSTICO, UNIPOLAR, SEÇÃO 6 MM2, 70°C, 450/750V</t>
  </si>
  <si>
    <t xml:space="preserve"> 9.2.32 </t>
  </si>
  <si>
    <t xml:space="preserve"> ED-48981 </t>
  </si>
  <si>
    <t>CABO DE COBRE FLEXÍVEL, CLASSE 5, ISOLAMENTO TIPO LSHF/ATOX, NÃO HALOGENADO, ANTICHAMA, TERMOPLÁSTICO, UNIPOLAR, SEÇÃO 35 MM2, 70°C, 450/750V</t>
  </si>
  <si>
    <t xml:space="preserve"> 9.2.33 </t>
  </si>
  <si>
    <t xml:space="preserve"> ED-49013 </t>
  </si>
  <si>
    <t>CABO DE COBRE FLEXÍVEL, CLASSE 5, ISOLAMENTO TIPO EPR/HEPR, NÃO HALOGENADO, ANTICHAMA, TERMOFIXO, UNIPOLAR, SEÇÃO 70 MM2, 90°C, 0,6/1KV</t>
  </si>
  <si>
    <t xml:space="preserve"> 9.2.34 </t>
  </si>
  <si>
    <t xml:space="preserve"> ED-49071 </t>
  </si>
  <si>
    <t>CONDULETE DE ALUMÍNIO, TIPO "C", DIÂMETRO DE SAÍDA 1" (25MM), EXCLUSIVE MÓDULO E PLACA, INCLUSIVE FIXAÇÃO</t>
  </si>
  <si>
    <t xml:space="preserve"> 9.2.35 </t>
  </si>
  <si>
    <t xml:space="preserve"> ED-49122 </t>
  </si>
  <si>
    <t>CONDULETE DE ALUMÍNIO, TIPO "LL", DIÂMETRO DE SAÍDA 1" (25MM), EXCLUSIVE MÓDULO E PLACA, INCLUSIVE FIXAÇÃO</t>
  </si>
  <si>
    <t xml:space="preserve"> 9.2.36 </t>
  </si>
  <si>
    <t xml:space="preserve"> ED-49089 </t>
  </si>
  <si>
    <t>CONDULETE DE ALUMÍNIO, TIPO "T", DIÂMETRO DE SAÍDA 1" (25MM), EXCLUSIVE MÓDULO E PLACA, INCLUSIVE FIXAÇÃO</t>
  </si>
  <si>
    <t xml:space="preserve"> 9.2.37 </t>
  </si>
  <si>
    <t xml:space="preserve"> ED-17982 </t>
  </si>
  <si>
    <t>CONJUNTO PARA CONDULETE DE 1" (25MM) COM UMA (1) TOMADA PADRÃO, TRÊS (3) POLOS, CORRENTE 10A, TENSÃO 250V, (2P+T/10A-250V) E PLACA DE UM (1) POSTO, INCLUSIVE FORNECIMENTO, INSTALAÇÃO, SUPORTE, MÓDULO E PLACA, EXCLUSIVE CONDULETE</t>
  </si>
  <si>
    <t xml:space="preserve"> 9.3 </t>
  </si>
  <si>
    <t>QPGD</t>
  </si>
  <si>
    <t xml:space="preserve"> 9.3.1 </t>
  </si>
  <si>
    <t xml:space="preserve"> CP-48434 </t>
  </si>
  <si>
    <t>QUADRO DE DISTRIBUIÇÃO DE ENERGIA EM CHAPA DE AÇO GALVANIZADO, DE EMBUTIR, COM BARRAMENTO TRIFÁSICO, PARA 74 DISJUNTORES DIN 150A - FORNECIMENTO E INSTALAÇÃO</t>
  </si>
  <si>
    <t xml:space="preserve"> 9.3.2 </t>
  </si>
  <si>
    <t xml:space="preserve"> CP-48435 </t>
  </si>
  <si>
    <t>DISJUNTOR TRIPOLAR TERMOMAGNÉTICO 25KA, DE 150A</t>
  </si>
  <si>
    <t xml:space="preserve"> 9.4 </t>
  </si>
  <si>
    <t>QUADROS</t>
  </si>
  <si>
    <t xml:space="preserve"> 9.4.1 </t>
  </si>
  <si>
    <t xml:space="preserve"> 9.4.2 </t>
  </si>
  <si>
    <t xml:space="preserve"> ED-51065 </t>
  </si>
  <si>
    <t>FUSÍVEL DIAZED RETARDADO 63A</t>
  </si>
  <si>
    <t xml:space="preserve"> 9.4.3 </t>
  </si>
  <si>
    <t xml:space="preserve"> CP-48437 </t>
  </si>
  <si>
    <t>PROTETOR DE  DE SURTO 175 V 40 KA</t>
  </si>
  <si>
    <t xml:space="preserve"> 9.4.4 </t>
  </si>
  <si>
    <t xml:space="preserve"> ED-49230 </t>
  </si>
  <si>
    <t>DISJUNTOR MONOPOLAR TERMOMAGNÉTICO 5KA, DE 16A</t>
  </si>
  <si>
    <t xml:space="preserve"> 9.4.5 </t>
  </si>
  <si>
    <t xml:space="preserve"> ED-49240 </t>
  </si>
  <si>
    <t>DISJUNTOR BIPOLAR TERMOMAGNÉTICO 10KA, DE 25A</t>
  </si>
  <si>
    <t xml:space="preserve"> 9.4.6 </t>
  </si>
  <si>
    <t xml:space="preserve"> ED-15114 </t>
  </si>
  <si>
    <t>DISJUNTOR DE PROTEÇÃO DIFERENCIAL RESIDUAL (DR), BIPOLAR, TIPO DIN, CORRENTE NOMINAL DE 25A, ALTA SENSIBILIDADE, CORRENTE DIFERENCIAL RESIDUAL NOMINAL COM ATUAÇÃO DE 30MA</t>
  </si>
  <si>
    <t xml:space="preserve"> 9.4.7 </t>
  </si>
  <si>
    <t xml:space="preserve"> CP-48442 </t>
  </si>
  <si>
    <t>DISJUNTOR DE PROTEÇÃO DIFERENCIAL RESIDUAL (DR), BIPOLAR, TIPO DIN, CORRENTE NOMINAL DE 32A, ALTA SENSIBILIDADE, CORRENTE DIFERENCIAL RESIDUAL NOMINAL</t>
  </si>
  <si>
    <t xml:space="preserve"> 9.4.8 </t>
  </si>
  <si>
    <t xml:space="preserve"> ED-49274 </t>
  </si>
  <si>
    <t>DISJUNTOR BIPOLAR TERMOMAGNÉTICO 5KA, DE 32A</t>
  </si>
  <si>
    <t xml:space="preserve"> 9.5 </t>
  </si>
  <si>
    <t>EQUIPAMENTO DE LÓGICA E DADOS</t>
  </si>
  <si>
    <t xml:space="preserve"> 9.5.1 </t>
  </si>
  <si>
    <t xml:space="preserve"> ED-49184 </t>
  </si>
  <si>
    <t>CAIXA DE TELEFONIA, NÚMERO 4, DIMENSÃO (60X60)CM, EM CHAPA DE AÇO GALVANIZADO, TIPO EMBUTIR COM FECHO, INCLUSIVE ACESSÓRIOS E INSTALAÇÃO</t>
  </si>
  <si>
    <t xml:space="preserve"> 9.5.2 </t>
  </si>
  <si>
    <t xml:space="preserve"> ED-49170 </t>
  </si>
  <si>
    <t>CAIXA DE PASSAGEM EM ALVENARIA E TAMPA DE CONCRETO, FUNDO DE BRITA, TIPO 1, 50 X 50 X 60 CM, INCLUSIVE ESCAVAÇÃO, REATERRO E BOTA-FORA</t>
  </si>
  <si>
    <t xml:space="preserve"> 9.5.3 </t>
  </si>
  <si>
    <t xml:space="preserve"> ED-27189 </t>
  </si>
  <si>
    <t>CAIXA PRÉ-MOLDADA PARA ENTRADA TELEFÔNICA SUBTERRÂNEA, TIPO R1, MEDIDAS INTERNAS (60X35X50)CM, INCLUSIVE ESCAVAÇÃO, APILOAMENTO, LASTRO DE BRITA, REATERRO E TRANSPORTE E RETIRADA DO MATERIAL ESCAVADO (EM CAÇAMBA)</t>
  </si>
  <si>
    <t xml:space="preserve"> 9.5.4 </t>
  </si>
  <si>
    <t xml:space="preserve"> ED-49179 </t>
  </si>
  <si>
    <t>CAIXA DE PASSAGEM Nº 3 PADRÃO TELEBRÁS DIM. (40 X 40 X 12) CM EM CHAPA DE AÇO GALVANIZADO</t>
  </si>
  <si>
    <t xml:space="preserve"> 9.5.5 </t>
  </si>
  <si>
    <t xml:space="preserve"> 9.5.6 </t>
  </si>
  <si>
    <t xml:space="preserve"> 9.5.7 </t>
  </si>
  <si>
    <t xml:space="preserve"> 9.5.8 </t>
  </si>
  <si>
    <t xml:space="preserve"> 9.5.9 </t>
  </si>
  <si>
    <t xml:space="preserve"> ED-50230 </t>
  </si>
  <si>
    <t>PONTO DE EMBUTIR SECO, PARA UMA (1) PLACA CEGA 4"X4", COM ELETRODUTO FLEXÍVEL CORRUGADO, ANTI-CHAMA, DN 25MM (3/4"), EMBUTIDO NA ALVENARIA E SONDA EM ARAME GALVANIZADO, DIÂMETRO DE 1,24MM (BWG 18), COM DISTÂNCIA DE ATÉ DEZ (10) METROS DO PONTO DE DERIVAÇÃO, INCLUSIVE CAIXA DE LIGAÇÃO, SUPORTE E FIXAÇÃO DO ELETRODUTO COM ENCHIMENTO DO RASGO NA ALVENARIA/CONCRETO COM ARGAMASSA</t>
  </si>
  <si>
    <t xml:space="preserve"> 9.5.10 </t>
  </si>
  <si>
    <t xml:space="preserve"> ED-48365 </t>
  </si>
  <si>
    <t>CABO UTP 4 PARES CATEGORIA 6 COM REVESTIMENTO EXTERNO NÃO PROPAGANTE A CHAMA</t>
  </si>
  <si>
    <t xml:space="preserve"> 9.5.11 </t>
  </si>
  <si>
    <t xml:space="preserve"> ED-48368 </t>
  </si>
  <si>
    <t>CERTIFICAÇÃO DE GARANTIA DE TRANSMISSÃO DE CABOS LÓGICOS CAT. 5/6</t>
  </si>
  <si>
    <t xml:space="preserve"> 9.5.12 </t>
  </si>
  <si>
    <t>RACK PISO 36U 1000MM 19 PRETO PORTA FRONTAL C/ VISOR ACRIL.</t>
  </si>
  <si>
    <t xml:space="preserve"> 9.5.13 </t>
  </si>
  <si>
    <t xml:space="preserve"> 059252 </t>
  </si>
  <si>
    <t>SWITCH WIRED TP - LINK GIGABIT 24 PORTAS TL - SG1024D.</t>
  </si>
  <si>
    <t xml:space="preserve"> 9.5.14 </t>
  </si>
  <si>
    <t xml:space="preserve"> ED-48373 </t>
  </si>
  <si>
    <t>PATCH PANEL 24 POSIÇÕES, CATEGORIA COM GUIA TRASEIRO</t>
  </si>
  <si>
    <t>CJ</t>
  </si>
  <si>
    <t xml:space="preserve"> 9.5.15 </t>
  </si>
  <si>
    <t xml:space="preserve"> 059442 </t>
  </si>
  <si>
    <t>PATCH CORDS RJ45 CAT 5 4 PARES 1,5M</t>
  </si>
  <si>
    <t xml:space="preserve"> 9.5.16 </t>
  </si>
  <si>
    <t xml:space="preserve"> 059443 </t>
  </si>
  <si>
    <t>PATCH CORD CAT. 5E 5,0 M</t>
  </si>
  <si>
    <t xml:space="preserve"> 9.5.17 </t>
  </si>
  <si>
    <t xml:space="preserve"> 059444 </t>
  </si>
  <si>
    <t>ORGANIZADOR DE 1 U</t>
  </si>
  <si>
    <t xml:space="preserve"> 9.5.18 </t>
  </si>
  <si>
    <t xml:space="preserve"> 059426 </t>
  </si>
  <si>
    <t>BANDEJA DESLIZANTE PARA RACK 19""</t>
  </si>
  <si>
    <t xml:space="preserve"> 9.5.19 </t>
  </si>
  <si>
    <t xml:space="preserve"> 000473 </t>
  </si>
  <si>
    <t>RACK - PORCA GAIOLA + PARAFUSO M5</t>
  </si>
  <si>
    <t xml:space="preserve"> 9.5.20 </t>
  </si>
  <si>
    <t xml:space="preserve"> 059460 </t>
  </si>
  <si>
    <t>REGUA DE TOMADAS COM 8 TOMADAS</t>
  </si>
  <si>
    <t xml:space="preserve"> 9.5.21 </t>
  </si>
  <si>
    <t xml:space="preserve"> 8362 </t>
  </si>
  <si>
    <t>FORNECIMENTO E MONTAGEM DE GUIA DE CABOS HORIZONTAIS FECHADO DE CORPO DE AÇO SAE 1020, PROF=40MM</t>
  </si>
  <si>
    <t xml:space="preserve"> 10 </t>
  </si>
  <si>
    <t>SPDA</t>
  </si>
  <si>
    <t xml:space="preserve"> 10.1 </t>
  </si>
  <si>
    <t xml:space="preserve"> ED-51087 </t>
  </si>
  <si>
    <t>TERMINAL A COMPRESSAO EM COBRE ESTANHADO 1 FURO PARA CABO 50 MM2</t>
  </si>
  <si>
    <t xml:space="preserve"> 10.2 </t>
  </si>
  <si>
    <t xml:space="preserve"> CK-9017 </t>
  </si>
  <si>
    <t>TERMINAL ESTANHADO DE 1 COMPRESSÃO 1 FURO PARA CABO DE COBRE NU #50mm². REF.: TERMOTECNICA OU EQUIVALENTE - FORNECIMENTO E INSTALAÇÃO</t>
  </si>
  <si>
    <t xml:space="preserve"> 10.3 </t>
  </si>
  <si>
    <t xml:space="preserve"> 078038 </t>
  </si>
  <si>
    <t>FIXADOR OMEGA EM LATAO 35MM PARA ATERRAMENTO</t>
  </si>
  <si>
    <t xml:space="preserve"> 10.4 </t>
  </si>
  <si>
    <t xml:space="preserve"> 063475 </t>
  </si>
  <si>
    <t>CONECTOR METALICO TIPO PARAFUSO FENDIDO (SPLIT BOLT)50mm</t>
  </si>
  <si>
    <t xml:space="preserve"> 10.5 </t>
  </si>
  <si>
    <t xml:space="preserve"> CK9013 </t>
  </si>
  <si>
    <t>PARAFUSO DE FENDA AUTOATARRACHANTE EM AÇO INOX Ø4,2 x 32mm. REF.: TERMOTECNICA  OU EQUIVALENTE - FORNECIMENTO E INSTALAÇÃO</t>
  </si>
  <si>
    <t xml:space="preserve"> 10.6 </t>
  </si>
  <si>
    <t xml:space="preserve"> 10093 </t>
  </si>
  <si>
    <t>BUCHA DE NYLON Nº06, REF:TEL-5306 - SPDA (FORNECIMENTO)</t>
  </si>
  <si>
    <t xml:space="preserve"> 10.7 </t>
  </si>
  <si>
    <t xml:space="preserve"> 10090 </t>
  </si>
  <si>
    <t>PRESILHA DE LATÃO, L=20MM, PARA FIXAÇÃO DE CABOS DE COBRE, FURO D=7MM, PARA CABOS 35MM² A 50MM², REF:TEL-745 OU SIMILAR (SPDA)</t>
  </si>
  <si>
    <t xml:space="preserve"> 10.8 </t>
  </si>
  <si>
    <t xml:space="preserve"> ED-51067 </t>
  </si>
  <si>
    <t>HASTE PARA ATERRAMENTO, ALTA CAMADA, 3/4" X 3M</t>
  </si>
  <si>
    <t xml:space="preserve"> 10.9 </t>
  </si>
  <si>
    <t xml:space="preserve"> ED-13935 </t>
  </si>
  <si>
    <t>CABO DE COBRE NU #50 MM2 - 7 FIOSX3,00MM, PARA ELEMENTOS DE CAPTAÇÃO/ANEL DE CINTAMENTO (SPDA), INCLUSIVE PRESILHA DE FIXAÇÃO</t>
  </si>
  <si>
    <t xml:space="preserve"> 10.10 </t>
  </si>
  <si>
    <t xml:space="preserve"> ED-51033 </t>
  </si>
  <si>
    <t>CORDOALHA EM AÇO GALVANIZADO 3/8" SM COM 7 FIOS</t>
  </si>
  <si>
    <t xml:space="preserve"> 10.11 </t>
  </si>
  <si>
    <t xml:space="preserve"> ED-50579 </t>
  </si>
  <si>
    <t>APLICAÇÃO DE SELANTE, MASTIQUE ELÁSTICO, EM JUNTA DE DILAÇÃO, DIMENSÃO 20X10 MM, FATOR DE FORMA 1:2, EXCLUSIVE DELIMITADOR DE PROFUNDIDADE</t>
  </si>
  <si>
    <t xml:space="preserve"> 10.12 </t>
  </si>
  <si>
    <t xml:space="preserve"> ED-51019 </t>
  </si>
  <si>
    <t>BARRA CHATA DE ALUMÍNIO 7/8" X 1/8" X 3M</t>
  </si>
  <si>
    <t xml:space="preserve"> 10.13 </t>
  </si>
  <si>
    <t xml:space="preserve"> 10.14 </t>
  </si>
  <si>
    <t xml:space="preserve"> ED-2915 </t>
  </si>
  <si>
    <t>CONDULETE DE ALUMÍNIO, TIPO "C" OU "LB" OU "LL" OU "LR", DIÂMETRO DE SAÍDA 1" (25MM), EXCLUSIVE INSTALAÇÃO, MÓDULO E PLACA (FORNECIMENTO)</t>
  </si>
  <si>
    <t xml:space="preserve"> 10.15 </t>
  </si>
  <si>
    <t>CONECTOR DE MEDIÇÃO EM BRONZE C/4 PARAFUSOS P/CABOS DE COBRE 16-70MM² REF.TEL-560 (PÁRA-RAIO)</t>
  </si>
  <si>
    <t>Un</t>
  </si>
  <si>
    <t xml:space="preserve"> 10.16 </t>
  </si>
  <si>
    <t xml:space="preserve"> 078368 </t>
  </si>
  <si>
    <t>CONECTOR CABO/HASTE TEL 570 TERMOTECNICA</t>
  </si>
  <si>
    <t xml:space="preserve"> 10.17 </t>
  </si>
  <si>
    <t xml:space="preserve"> ED-51055 </t>
  </si>
  <si>
    <t>CAIXA DE INSPEÇÃO EM PVC, DIÂMETRO DE 30CM, ALTURA DE 30CM, COM TAMPA EM FERRO FUNDIDO, EXCLUSIVE HASTE DE ATERRAMENTO, INCLUSIVE INSTALAÇÃO</t>
  </si>
  <si>
    <t xml:space="preserve"> 10.18 </t>
  </si>
  <si>
    <t xml:space="preserve"> CJ9086 </t>
  </si>
  <si>
    <t>CONDULETE   METÁLICO   REDONDO   DO   TIPO    MÚLTIPLO   COM TAMPA DE UM FURO Ø3/4". REF.: DAISA OU EQUIVALENTE</t>
  </si>
  <si>
    <t xml:space="preserve"> 10.19 </t>
  </si>
  <si>
    <t xml:space="preserve"> 12140 </t>
  </si>
  <si>
    <t>ABRAÇADEIRA METÁLICA TIPO "D" DE 1"</t>
  </si>
  <si>
    <t xml:space="preserve"> 10.20 </t>
  </si>
  <si>
    <t xml:space="preserve"> 8316 </t>
  </si>
  <si>
    <t>TERMINAL AÉREO 3/8" X 250MM EM AÇO GALV, COM FIXAÇÃO HORIZONTAL, REF: TEL 044 OU SIMILAR - FORNECIMENTO</t>
  </si>
  <si>
    <t xml:space="preserve"> 10.21 </t>
  </si>
  <si>
    <t xml:space="preserve"> CJ9211 </t>
  </si>
  <si>
    <t>CONECTOR DE PRESSÃO EM AÇO GALVANIZADO A FOGO, COM RABICHO DE ROSCA MECÂNICA Ø3/8" E CABO #50mm²</t>
  </si>
  <si>
    <t xml:space="preserve"> 10.22 </t>
  </si>
  <si>
    <t xml:space="preserve"> 98750 </t>
  </si>
  <si>
    <t>SOLDA DE TOPO EM CHAPA/PERFIL/TUBO DE AÇO CHANFRADO, ESPESSURA=3/8''. AF_06/2018</t>
  </si>
  <si>
    <t xml:space="preserve"> 11 </t>
  </si>
  <si>
    <t>INSTALAÇÕES HIDROSSANITÁRIAS</t>
  </si>
  <si>
    <t xml:space="preserve"> 11.1 </t>
  </si>
  <si>
    <t>PONTOS DE HIDRÁULICA</t>
  </si>
  <si>
    <t xml:space="preserve"> 11.1.1 </t>
  </si>
  <si>
    <t xml:space="preserve"> ED-15207 </t>
  </si>
  <si>
    <t>KIT CAVALETE PARA MEDIÇÃO DE ÁGUA, INSTALADO SOBRE PISO, EM AÇO GALVANIZADO DN 25MM (3/4") - PADRÃO CONCESSIONÁRIA LOCAL, INCLUSIVE BASE EM CONCRETO DE 25 MPA PARA CAVALETE, EXCLUSIVE HIDRÔMETRO</t>
  </si>
  <si>
    <t xml:space="preserve"> 11.1.2 </t>
  </si>
  <si>
    <t>HIDRÔMETRO DN 25 (¾ ), 5,0 M³/H FORNECIMENTO E INSTALAÇÃO. AF_11/2016</t>
  </si>
  <si>
    <t xml:space="preserve"> 11.1.3 </t>
  </si>
  <si>
    <t xml:space="preserve"> ED-50221 </t>
  </si>
  <si>
    <t>PONTO DE EMBUTIR PARA ÁGUA FRIA EM TUBO DE PVC RÍGIDO SOLDÁVEL, DN 20MM (1/2"), EMBUTIDO NA ALVENARIA COM DISTÂNCIA DE ATÉ CINCO (5) METROS DA TOMADA DE ÁGUA, INCLUSIVE CONEXÕES E FIXAÇÃO DO TUBO COM ENCHIMENTO DO RASGO NA ALVENARIA/CONCRETO COM ARGAMASSA</t>
  </si>
  <si>
    <t xml:space="preserve"> 11.1.4 </t>
  </si>
  <si>
    <t xml:space="preserve"> CP-013 </t>
  </si>
  <si>
    <t>PONTO DE EMBUTIR PARA ÁGUA FRIA EM TUBO DE PVC RÍGIDO SOLDÁVEL, DN 25MM (3/4"), EMBUTIDO NA ALVENARIA COM DISTÂNCIA DE ATÉ CINCO (5) METROS DA TOMADA DE ÁGUA, INCLUSIVE CONEXÕES E FIXAÇÃO DO TUBO COM ENCHIMENTO DO RASGO NA ALVENARIA/CONCRETO COM ARGAMASSA</t>
  </si>
  <si>
    <t xml:space="preserve"> 11.1.5 </t>
  </si>
  <si>
    <t xml:space="preserve"> CP-015 </t>
  </si>
  <si>
    <t>PONTO DE EMBUTIR PARA ÁGUA FRIA EM TUBO DE PVC RÍGIDO SOLDÁVEL, DN 50MM (1 1/2"), EMBUTIDO NA ALVENARIA COM DISTÂNCIA DE ATÉ CINCO (5) METROS DA TOMADA DE ÁGUA, INCLUSIVE CONEXÕES E FIXAÇÃO DO TUBO COM ENCHIMENTO DO RASGO NA ALVENARIA/CONCRETO COM ARGAMASSA</t>
  </si>
  <si>
    <t xml:space="preserve"> 11.1.6 </t>
  </si>
  <si>
    <t xml:space="preserve"> ED-50225 </t>
  </si>
  <si>
    <t>PONTO DE EMBUTIR PARA ESGOTO EM TUBO PVC RÍGIDO, PBV - SÉRIE NORMAL, DN 100MM (4"), EMBUTIDO EM PISO COM DISTÂNCIA DE ATÉ CINCO (5) METROS DA RAMAL DE ESGOTO, INCLUSIVE CONEXÕES E FIXAÇÃO DO TUBO COM ENCHIMENTO DO RASGO NO CONCRETO COM ARGAMASSA</t>
  </si>
  <si>
    <t xml:space="preserve"> 11.1.7 </t>
  </si>
  <si>
    <t xml:space="preserve"> ED-50223 </t>
  </si>
  <si>
    <t>PONTO DE EMBUTIR PARA ESGOTO EM TUBO PVC RÍGIDO, PB - SÉRIE NORMAL, DN 40MM (1.1/2"), EMBUTIDO NA ALVENARIA/PISO, COM ALTURA (SAÍDA) DE 50CM DO PISO, COM DISTÂNCIA DE ATÉ CINCO (5) METROS DA RAMAL DE ESGOTO, EXCLUSIVE ESCAVAÇÃO, INCLUSIVE CONEXÕES E FIXAÇÃO DO TUBO COM ENCHIMENTO DO RASGO NA ALVENARIA/CONCRETO COM ARGAMASSA</t>
  </si>
  <si>
    <t xml:space="preserve"> 11.1.8 </t>
  </si>
  <si>
    <t xml:space="preserve"> ED-50224 </t>
  </si>
  <si>
    <t>PONTO DE EMBUTIR PARA ESGOTO EM TUBO PVC RÍGIDO, PBV - SÉRIE NORMAL, DN 50MM (2"), EMBUTIDO EM PISO COM DISTÂNCIA DE ATÉ CINCO (5) METROS DA RAMAL DE ESGOTO, EXCLUSIVE ESCAVAÇÃO, INCLUSIVE CONEXÕES E FIXAÇÃO DO TUBO COM ENCHIMENTO DO RASGO NO CONCRETO COM ARGAMASSA</t>
  </si>
  <si>
    <t xml:space="preserve"> 11.1.9 </t>
  </si>
  <si>
    <t xml:space="preserve"> ED-50019 </t>
  </si>
  <si>
    <t>FORNECIMENTO E ASSENTAMENTO DE TUBO PVC RÍGIDO SOLDÁVEL, ÁGUA FRIA, DN 25 MM (3/4") , INCLUSIVE CONEXÕES</t>
  </si>
  <si>
    <t xml:space="preserve"> 11.1.10 </t>
  </si>
  <si>
    <t xml:space="preserve"> ED-50022 </t>
  </si>
  <si>
    <t>FORNECIMENTO E ASSENTAMENTO DE TUBO PVC RÍGIDO SOLDÁVEL, ÁGUA FRIA, DN 50 MM (1.1/2"), INCLUSIVE CONEXÕES</t>
  </si>
  <si>
    <t xml:space="preserve"> 11.1.11 </t>
  </si>
  <si>
    <t xml:space="preserve"> ED-50027 </t>
  </si>
  <si>
    <t>FORNECIMENTO E ASSENTAMENTO DE TUBO PVC RÍGIDO, ESGOTO, PBV - SÉRIE NORMAL, DN 50 MM (2"), INCLUSIVE CONEXÕES</t>
  </si>
  <si>
    <t xml:space="preserve"> 11.1.12 </t>
  </si>
  <si>
    <t xml:space="preserve"> ED-50028 </t>
  </si>
  <si>
    <t>FORNECIMENTO E ASSENTAMENTO DE TUBO PVC RÍGIDO, ESGOTO, PBV - SÉRIE NORMAL, DN 75 MM (3"), INCLUSIVE CONEXÕES</t>
  </si>
  <si>
    <t xml:space="preserve"> 11.1.13 </t>
  </si>
  <si>
    <t xml:space="preserve"> ED-50029 </t>
  </si>
  <si>
    <t>FORNECIMENTO E ASSENTAMENTO DE TUBO PVC RÍGIDO, ESGOTO, PBV - SÉRIE NORMAL, DN 100 MM (4"), INCLUSIVE CONEXÕES</t>
  </si>
  <si>
    <t xml:space="preserve"> 11.1.14 </t>
  </si>
  <si>
    <t xml:space="preserve"> ED-8845 </t>
  </si>
  <si>
    <t>FORNECIMENTO E ASSENTAMENTO DE TUBO PVC RÍGIDO, VENTILAÇÃO, PBV - SÉRIE NORMAL, DN 50 MM (2"), INCLUSIVE CONEXÕES</t>
  </si>
  <si>
    <t xml:space="preserve"> 11.1.15 </t>
  </si>
  <si>
    <t xml:space="preserve"> ED-48670 </t>
  </si>
  <si>
    <t>FORNECIMENTO E ASSENTAMENTO DE TUBO PVC RÍGIDO, DRENAGEM/PLUVIAL, PBV - SÉRIE NORMAL, DN 150 MM (6"), INCLUSIVE CONEXÕES</t>
  </si>
  <si>
    <t xml:space="preserve"> 11.1.16 </t>
  </si>
  <si>
    <t xml:space="preserve"> 11.2 </t>
  </si>
  <si>
    <t>CAIXAS DE INSPEÇÃO/SIFONADA/GORDURA/AREIA</t>
  </si>
  <si>
    <t xml:space="preserve"> 11.2.1 </t>
  </si>
  <si>
    <t xml:space="preserve"> ED-50007 </t>
  </si>
  <si>
    <t>CAIXA SIFONADA EM PVC COM GRELHA QUADRADA150 X 150 X 50 MM</t>
  </si>
  <si>
    <t xml:space="preserve"> 11.2.2 </t>
  </si>
  <si>
    <t xml:space="preserve"> ED-49883 </t>
  </si>
  <si>
    <t>CAIXA DE ESGOTO DE INSPEÇÃO/PASSAGEM EM ALVENARIA (60X60X60CM), REVESTIMENTO EM ARGAMASSA COM ADITIVO IMPERMEABILIZANTE, COM TAMPA DE CONCRETO, INCLUSIVE ESCAVAÇÃO, REATERRO E TRANSPORTE E RETIRADA DO MATERIAL ESCAVADO (EM CAÇAMBA)</t>
  </si>
  <si>
    <t xml:space="preserve"> 11.2.3 </t>
  </si>
  <si>
    <t xml:space="preserve"> ED-49939 </t>
  </si>
  <si>
    <t>CAIXA DE GORDURA (CGE), CIRCULAR, EM CONCRETO PRÉ-MOLDADO, CAPACIDADE DE 31L, INCLUSIVE ESCAVAÇÃO, REATERRO, TRANSPORTE E RETIRADA DO MATERIAL ESCAVADO (EM CAÇAMBA)</t>
  </si>
  <si>
    <t xml:space="preserve"> 11.2.4 </t>
  </si>
  <si>
    <t xml:space="preserve"> ED-49913 </t>
  </si>
  <si>
    <t>CAIXA DE DRENAGEM (AREIA) DE INSPEÇÃO/PASSAGEM EM ALVENARIA (50X50X100CM), REVESTIMENTO EM ARGAMASSA COM ADITIVO IMPERMEABILIZANTE, COM TAMPA EM GRELHA, INCLUSIVE ESCAVAÇÃO, REATERRO E TRANSPORTE E RETIRADA DO MATERIAL ESCAVADO (EM CAÇAMBA)</t>
  </si>
  <si>
    <t xml:space="preserve"> 11.2.5 </t>
  </si>
  <si>
    <t xml:space="preserve"> ED-14725 </t>
  </si>
  <si>
    <t>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t>
  </si>
  <si>
    <t xml:space="preserve"> 11.3 </t>
  </si>
  <si>
    <t>LOUÇAS E APARELHOS SANITÁRIOS</t>
  </si>
  <si>
    <t xml:space="preserve"> 11.3.1 </t>
  </si>
  <si>
    <t xml:space="preserve"> ED-50297 </t>
  </si>
  <si>
    <t>BACIA SANITÁRIA (VASO) DE LOUÇA COM CAIXA ACOPLADA, COR BRANCA, INCLUSIVE ACESSÓRIOS DE FIXAÇÃO/VEDAÇÃO, ENGATE FLEXÍVEL METÁLICO, FORNECIMENTO, INSTALAÇÃO E REJUNTAMENTO</t>
  </si>
  <si>
    <t xml:space="preserve"> 11.3.2 </t>
  </si>
  <si>
    <t xml:space="preserve"> ED-48156 </t>
  </si>
  <si>
    <t>ASSENTO BRANCO PARA VASO</t>
  </si>
  <si>
    <t xml:space="preserve"> 11.3.3 </t>
  </si>
  <si>
    <t xml:space="preserve"> ED-50301 </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</si>
  <si>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</si>
  <si>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 xml:space="preserve"> 11.3.4 </t>
  </si>
  <si>
    <t xml:space="preserve"> ED-50279 </t>
  </si>
  <si>
    <t>CUBA DE LOUÇA BRANCA DE EMBUTIR, FORMATO OVAL, INCLUSIVE VÁLVULA DE ESCOAMENTO DE METAL COM ACABAMENTO CROMADO, SIFÃO DE METAL TIPO COPO COM ACABAMENTO CROMADO, FORNECIMENTO E INSTALAÇÃO</t>
  </si>
  <si>
    <t xml:space="preserve"> 11.3.5 </t>
  </si>
  <si>
    <t xml:space="preserve"> ED-2552 </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</si>
  <si>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</si>
  <si>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 xml:space="preserve"> 11.3.6 </t>
  </si>
  <si>
    <t xml:space="preserve"> ED-50283 </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</si>
  <si>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 (ACESSÍVEL)</t>
  </si>
  <si>
    <t xml:space="preserve"> 11.3.7 </t>
  </si>
  <si>
    <t xml:space="preserve"> ED-50281 </t>
  </si>
  <si>
    <t>LAVATÓRIO DE LOUÇA BRANCA SEM COLUNA, TAMANHO PEQUENO, INCLUSIVE ACESSÓRIOS DE FIXAÇÃO, VÁLVULA DE ESCOAMENTO DE METAL COM ACABAMENTO CROMADO, SIFÃO DE METAL TIPO COPO COM ACABAMENTO CROMADO, FORNECIMENTO, INSTALAÇÃO E REJUNTAMENTO, EXCLUSIVE TORNEIRA E ENGATE FLEXÍVEL (CONSULTÓRIOS, SALAS)</t>
  </si>
  <si>
    <t xml:space="preserve"> 11.3.8 </t>
  </si>
  <si>
    <t xml:space="preserve"> ED-50290 </t>
  </si>
  <si>
    <t>TANQUE DE LOUÇA BRANCA COM COLUNA, CAPACIDADE 22 LITROS, INCLUSIVE ACESSÓRIOS DE FIXAÇÃO, VÁLVULA DE ESCOAMENTO DE METAL COM ACABAMENTO CROMADO, SIFÃO DE METAL TIPO COPO COM ACABAMENTO CROMADO, FORNECIMENTO, INSTALAÇÃO E REJUNTAMENTO, EXCLUSIVE TORNEIRA</t>
  </si>
  <si>
    <t xml:space="preserve"> 11.3.9 </t>
  </si>
  <si>
    <t xml:space="preserve"> ED-48343 </t>
  </si>
  <si>
    <t>BANCADA EM GRANITO CINZA ANDORINHA E = 3 CM, APOIADA EM CONSOLE DE METALON 20 X 30 MM</t>
  </si>
  <si>
    <t xml:space="preserve"> 11.3.10 </t>
  </si>
  <si>
    <t xml:space="preserve"> ED- 50737</t>
  </si>
  <si>
    <t>REVESTIMENTO COM GRANITO, CINZA ANDORINHA, APLICADO EM PAREDE, ESP. 2CM, ASSENTAMENTO COM ARGAMASSA INDUSTRIALIZADA, AMBIENTE INTERNO/EXTERNO, ALTURA MÁXIMA DE 3M PARA APLICAÇÃO DO GRANITO, INCLUSIVE REJUNTAMENTO (RODABANCA)</t>
  </si>
  <si>
    <t xml:space="preserve"> 11.4 </t>
  </si>
  <si>
    <t>METAIS, ACESSÓRIOS E EQUIPAMENTOS</t>
  </si>
  <si>
    <t xml:space="preserve"> 11.4.1 </t>
  </si>
  <si>
    <t xml:space="preserve"> ED-48169 </t>
  </si>
  <si>
    <t>BEBEDOURO GEMINADO MG-F 80 INOX</t>
  </si>
  <si>
    <t xml:space="preserve"> 11.4.2 </t>
  </si>
  <si>
    <t xml:space="preserve"> ED-48188 </t>
  </si>
  <si>
    <t>SABONETEIRA PLASTICA TIPO DISPENSER PARA SABONETE LIQUIDO COM RESERVATORIO 800 ML</t>
  </si>
  <si>
    <t xml:space="preserve"> 11.4.3 </t>
  </si>
  <si>
    <t xml:space="preserve"> ED-48182 </t>
  </si>
  <si>
    <t>DISPENSER EM PLÁSTICO PARA PAPEL TOALHA 2 OU 3 FOLHAS</t>
  </si>
  <si>
    <t xml:space="preserve"> 11.4.4 </t>
  </si>
  <si>
    <t xml:space="preserve"> ED-48181 </t>
  </si>
  <si>
    <t>PAPELEIRA METÁLICA CROMADA, INCLUSIVE FIXAÇÃO</t>
  </si>
  <si>
    <t xml:space="preserve"> 11.4.5 </t>
  </si>
  <si>
    <t xml:space="preserve"> ED-48158 </t>
  </si>
  <si>
    <t>BANCO ARTICULADO EM AÇO INOX COM CANTOS ARREDONDADOS, PROFUNDIDADE MÍNIMA DE 0,45 M E COMPRIMENTO MÍNIMO DE 0,70 M, CONFORME NBR 9050</t>
  </si>
  <si>
    <t xml:space="preserve"> 11.4.6 </t>
  </si>
  <si>
    <t xml:space="preserve"> 190213 </t>
  </si>
  <si>
    <t>CUBA ACO INOX  RETANGULAR 50x40x20cm SQUARE 540 SINK - CONFORME ESPECIFICAÇÃO</t>
  </si>
  <si>
    <t xml:space="preserve"> 11.4.7 </t>
  </si>
  <si>
    <t xml:space="preserve"> ED-50277 </t>
  </si>
  <si>
    <t>CUBA EM AÇO INOXIDÁVEL DE EMBUTIR, AISI 304, APLICAÇÃO PARA PIA (465X330X115MM), NÚMERO 1, ASSENTAMENTO EM BANCADA, INCLUSIVE VÁLVULA DE ESCOAMENTO DE METAL COM ACABAMENTO CROMADO, SIFÃO DE METAL TIPO COPO COM ACABAMENTO CROMADO, FORNECIMENTO E INSTALAÇÃO - CONFORME ESPECIFICAÇÃO</t>
  </si>
  <si>
    <t xml:space="preserve"> 11.4.8 </t>
  </si>
  <si>
    <t xml:space="preserve"> CP-48444 </t>
  </si>
  <si>
    <t>CHUVEIRO ELÉTRICO ACESSÍVEL 220V, POTÊNCIA 6500W, FORNECIMENTO E INSTALAÇÃO</t>
  </si>
  <si>
    <t xml:space="preserve"> 11.4.9 </t>
  </si>
  <si>
    <t xml:space="preserve"> ED-16344 </t>
  </si>
  <si>
    <t>CHUVEIRO ELÉTRICO BRANCO, TENSÃO 127V/220V, POTÊNCIA 4600W/5500W, INCLUSIVE BRAÇO, FORNECIMENTO E INSTALAÇÃO</t>
  </si>
  <si>
    <t xml:space="preserve"> 11.4.10 </t>
  </si>
  <si>
    <t xml:space="preserve"> ED-50316 </t>
  </si>
  <si>
    <t>DUCHA HIGIÊNICA COM REGISTRO PARA CONTROLE DE FLUXO DE ÁGUA, DIÂMETRO 1/2" (20MM), INCLUSIVE FORNECIMENTO E INSTALAÇÃO</t>
  </si>
  <si>
    <t xml:space="preserve"> 11.4.11 </t>
  </si>
  <si>
    <t xml:space="preserve"> ED-50329 </t>
  </si>
  <si>
    <t>TORNEIRA METÁLICA PARA LAVATÓRIO, FECHAMENTO AUTOMÁTICO, ACABAMENTO CROMADO, COM AREJADOR, APLICAÇÃO DE MESA, CONFORME PROJETO, FORNECIMENTO E INSTALAÇÃO - CONFORME ESPECIFICAÇÃO</t>
  </si>
  <si>
    <t xml:space="preserve"> 11.4.12 </t>
  </si>
  <si>
    <t xml:space="preserve"> 202347 </t>
  </si>
  <si>
    <t>TORNEIRA ALAVANCA PARA PCD AUTOMATICA NBR9050 - CONFORME ESPECIFICAÇÃO</t>
  </si>
  <si>
    <t xml:space="preserve"> 11.4.13 </t>
  </si>
  <si>
    <t xml:space="preserve"> ED-50324 </t>
  </si>
  <si>
    <t>TORNEIRA METÁLICA PARA PIA, BICA MÓVEL, ABERTURA 1/4 DE VOLTA, ACABAMENTO CROMADO, COM AREJADOR, APLICAÇÃO DE MESA, INCLUSIVE ENGATE FLEXÍVEL METÁLICO, FORNECIMENTO E INSTALAÇÃO - CONFORME ESPECIFICAÇÃO</t>
  </si>
  <si>
    <t xml:space="preserve"> 11.4.14 </t>
  </si>
  <si>
    <t xml:space="preserve"> ED-50323 </t>
  </si>
  <si>
    <t>TORNEIRA METÁLICA PARA IRRIGAÇÃO/JARDIM, ACABAMENTO CROMADO, APLICAÇÃO DE PAREDE, INCLUSIVE FORNECIMENTO E INSTALAÇÃO</t>
  </si>
  <si>
    <t xml:space="preserve"> 11.4.15 </t>
  </si>
  <si>
    <t xml:space="preserve"> ED-22902 </t>
  </si>
  <si>
    <t>TORNEIRA METÁLICA PARA TANQUE, ACABAMENTO CROMADO, COM AREJADOR, INCLUSIVE FORNECIMENTO E INSTALAÇÃO - CONFORME ESPECIFICAÇÃO</t>
  </si>
  <si>
    <t xml:space="preserve"> 11.4.16 </t>
  </si>
  <si>
    <t xml:space="preserve"> ED-22766 </t>
  </si>
  <si>
    <t>TORNEIRA METÁLICA HOSPITALAR, ABERTURA ALAVANCA 1/4 DE VOLTA, ACABAMENTO CROMADO, COM AREJADOR, APLICAÇÃO DE MESA, INCLUSIVE ENGATE FLEXÍVEL METÁLICO, INCLUSIVE FORNECIMENTO E INSTALAÇÃO - CONFORME ESPECIFICAÇÃO</t>
  </si>
  <si>
    <t xml:space="preserve"> 11.4.17 </t>
  </si>
  <si>
    <t xml:space="preserve"> ED-49965 </t>
  </si>
  <si>
    <t>REGISTRO DE PRESSÃO, TIPO BASE, ROSCÁVEL 3/4" (PARA TUBO SOLDÁVEL OU PPR DN 25MM/CPVC DN 22MM), INCLUSIVE ACABAMENTO (PADRÃO MÉDIO) E CANOPLA CROMADOS</t>
  </si>
  <si>
    <t xml:space="preserve"> 11.4.18 </t>
  </si>
  <si>
    <t xml:space="preserve"> ED-49989 </t>
  </si>
  <si>
    <t>REGISTRO DE GAVETA, TIPO BASE, ROSCÁVEL 3/4" (PARA TUBO SOLDÁVEL OU PPR DN 25MM/CPVC DN 22MM), INCLUSIVE ACABAMENTO (PADRÃO MÉDIO) E CANOPLA CROMADO</t>
  </si>
  <si>
    <t xml:space="preserve"> 11.4.19 </t>
  </si>
  <si>
    <t xml:space="preserve"> ED-9133 </t>
  </si>
  <si>
    <t>VÁLVULA DE DESCARGA COM REGISTRO INTERNO, ACIONAMENTO DUPLO, DN 1.1/2" (50MM), INCLUSIVE ACABAMENTO DA VÁLVULA (EXPURGO)</t>
  </si>
  <si>
    <t xml:space="preserve"> 11.4.20 </t>
  </si>
  <si>
    <t xml:space="preserve"> CP-039 </t>
  </si>
  <si>
    <t>CAIXA D´ÁGUA DE POLIETILENO, CAPACIDADE DE 3000L, INCLUSIVE TAMPA, TORNEIRA DE BOIA, EXTRAVASOR, TUBO DE LIMPEZA E ACESSÓRIOS, EXCLUSIVE TUBULAÇÃO DE ENTRADA/SAÍDA DE ÁGUA</t>
  </si>
  <si>
    <t xml:space="preserve"> 11.4.21 </t>
  </si>
  <si>
    <t xml:space="preserve"> ED-50000 </t>
  </si>
  <si>
    <t>REGISTRO DE ESFERA, TIPO PVC SOLDÁVEL DN 25MM (3/4"), INCLUSIVE VOLANTE PARA ACIONAMENTO</t>
  </si>
  <si>
    <t xml:space="preserve"> 11.4.22 </t>
  </si>
  <si>
    <t xml:space="preserve"> ED-50003 </t>
  </si>
  <si>
    <t>REGISTRO DE ESFERA, TIPO PVC SOLDÁVEL DN 50MM (1.1/2"), INCLUSIVE VOLANTE PARA ACIONAMENTO</t>
  </si>
  <si>
    <t xml:space="preserve"> 11.4.23 </t>
  </si>
  <si>
    <t xml:space="preserve"> ED-50358 </t>
  </si>
  <si>
    <t>VÁLVULA DE RETENÇÃO HORIZONTAL OU VERTICAL, Ø 100 MM (4")</t>
  </si>
  <si>
    <t xml:space="preserve"> 11.4.24 </t>
  </si>
  <si>
    <t xml:space="preserve"> ED-48164 </t>
  </si>
  <si>
    <t>BARRA DE APOIO EM AÇO INOX POLIDO RETA, DN 1.1/4" (31,75MM), PARA ACESSIBILIDADE (PMR/PCR), COMPRIMENTO 70CM, INSTALADO EM PAREDE, INCLUSIVE FORNECIMENTO, INSTALAÇÃO E ACESSÓRIOS PARA FIXAÇÃO</t>
  </si>
  <si>
    <t xml:space="preserve"> 11.4.25 </t>
  </si>
  <si>
    <t xml:space="preserve"> ED-48160 </t>
  </si>
  <si>
    <t>BARRA DE APOIO EM AÇO INOX POLIDO RETA, DN 1.1/4" (31,75MM), PARA ACESSIBILIDADE (PMR/PCR), COMPRIMENTO 80CM, INSTALADO EM PAREDE, INCLUSIVE FORNECIMENTO, INSTALAÇÃO E ACESSÓRIOS PARA FIXAÇÃO</t>
  </si>
  <si>
    <t xml:space="preserve"> 11.4.26 </t>
  </si>
  <si>
    <t>BARRA DE APOIO, PARA LAVATÓRIO,FIXA, CONSTITUIDA DE BARRA LATERAL EM "U", EM AÇO INOX,  D=1 1/4", JACKWAL OU SIMILAR</t>
  </si>
  <si>
    <t xml:space="preserve"> 11.4.27 </t>
  </si>
  <si>
    <t xml:space="preserve"> CP-48445 </t>
  </si>
  <si>
    <t>EXPURGO HOSPITALAR EM AÇO INOX AISI 304, COM SIFÃO  ESPESSURA 0,8MM, ACABAMENTO ESCOVADO.</t>
  </si>
  <si>
    <t xml:space="preserve"> 11.5 </t>
  </si>
  <si>
    <t>REAPROVEITAMENTO DE ÁGUA PLUVIAL</t>
  </si>
  <si>
    <t xml:space="preserve"> 11.5.1 </t>
  </si>
  <si>
    <t xml:space="preserve"> ED-49937 </t>
  </si>
  <si>
    <t>CAIXA D´ÁGUA DE POLIETILENO, CAPACIDADE DE 1.500L, INCLUSIVE TAMPA, TORNEIRA DE BOIA, EXTRAVASOR, TUBO DE LIMPEZA E ACESSÓRIOS, EXCLUSIVE TUBULAÇÃO DE ENTRADA/SAÍDA DE ÁGUA</t>
  </si>
  <si>
    <t xml:space="preserve"> 11.5.2 </t>
  </si>
  <si>
    <t xml:space="preserve"> ED-50354 </t>
  </si>
  <si>
    <t>VÁLVULA DE RETENÇÃO HORIZONTAL OU VERTICAL, Ø 25 MM (1")</t>
  </si>
  <si>
    <t xml:space="preserve"> 11.5.3 </t>
  </si>
  <si>
    <t>LUVA COM REDUÇÃO, EM AÇO, CONEXÃO SOLDADA, DN 25 X 20 MM (1  X 3/4"), INSTALADO EM REDE DE ALIMENTAÇÃO PARA HIDRANTE - FORNECIMENTO E INSTALAÇÃO. AF_10/2020</t>
  </si>
  <si>
    <t xml:space="preserve"> 11.5.4 </t>
  </si>
  <si>
    <t xml:space="preserve"> CP-007 </t>
  </si>
  <si>
    <t>FILTRO VOLUMETRICO MODELO VF1</t>
  </si>
  <si>
    <t xml:space="preserve"> 11.5.5 </t>
  </si>
  <si>
    <t xml:space="preserve"> CP-008 </t>
  </si>
  <si>
    <t>FREIO D'ÁGUA Ø100</t>
  </si>
  <si>
    <t xml:space="preserve"> 11.5.6 </t>
  </si>
  <si>
    <t xml:space="preserve"> CP-009 </t>
  </si>
  <si>
    <t>SIFÃO LADRÃO Ø100</t>
  </si>
  <si>
    <t xml:space="preserve"> 11.5.7 </t>
  </si>
  <si>
    <t xml:space="preserve"> CP-010 </t>
  </si>
  <si>
    <t>SISTEMA AUTOMÁTICO DE REALIMENTAÇÃO 3/4" CONTENDO BÓIA AUTOMÁTICA DE NÍVEL</t>
  </si>
  <si>
    <t xml:space="preserve"> 11.5.8 </t>
  </si>
  <si>
    <t xml:space="preserve"> CP-011 </t>
  </si>
  <si>
    <t>CONJUNTO FLUTUANTE DE SUCÇÃO Ø 1"</t>
  </si>
  <si>
    <t xml:space="preserve"> 11.5.9 </t>
  </si>
  <si>
    <t xml:space="preserve"> CP-012 </t>
  </si>
  <si>
    <t>PRESSURIZADOR  (SILENCIOSO)  AUTOMÁTICO  COM  PRESSOSTATO,  POTENCIA  0,5HP  - 19mca 2.000 l/h</t>
  </si>
  <si>
    <t xml:space="preserve"> 11.5.10 </t>
  </si>
  <si>
    <t xml:space="preserve"> ED-49994 </t>
  </si>
  <si>
    <t>REGISTRO DE GAVETA, TIPO BASE, ROSCÁVEL 1.1/4" (PARA TUBO SOLDÁVEL OU PPR DN 40MM/CPVC DN 35MM), INCLUSIVE ACABAMENTO (PADRÃO POPULAR) E CANOPLA CROMADOS</t>
  </si>
  <si>
    <t xml:space="preserve"> 11.5.11 </t>
  </si>
  <si>
    <t xml:space="preserve"> 11.5.12 </t>
  </si>
  <si>
    <t xml:space="preserve"> ED-49974 </t>
  </si>
  <si>
    <t>REGISTRO DE GAVETA, TIPO BRUTO, ROSCÁVEL 1" (PARA TUBO SOLDÁVEL OU PPR DN 32MM/CPVC DN 28MM), INCLUSIVE VOLANTE PARA ACIONAMENTO</t>
  </si>
  <si>
    <t xml:space="preserve"> 11.5.13 </t>
  </si>
  <si>
    <t xml:space="preserve"> ED-50668 </t>
  </si>
  <si>
    <t>CONDUTOR DE AP DO TELHADO EM TUBO PVC ESGOTO, INCLUSIVE CONEXÕES E SUPORTES, 100 MM</t>
  </si>
  <si>
    <t xml:space="preserve"> 11.5.14 </t>
  </si>
  <si>
    <t xml:space="preserve"> ED-48669 </t>
  </si>
  <si>
    <t>FORNECIMENTO E ASSENTAMENTO DE TUBO PVC RÍGIDO, DRENAGEM/PLUVIAL, PBV - SÉRIE NORMAL, DN 100 MM (4"), INCLUSIVE CONEXÕES</t>
  </si>
  <si>
    <t xml:space="preserve"> 11.5.15 </t>
  </si>
  <si>
    <t xml:space="preserve"> ED-49962 </t>
  </si>
  <si>
    <t>RALO SEMI- HEMISFÉRICO TIPO ABACAXI D = 100 MM</t>
  </si>
  <si>
    <t xml:space="preserve"> 12 </t>
  </si>
  <si>
    <t>PCIP</t>
  </si>
  <si>
    <t xml:space="preserve"> 12.1 </t>
  </si>
  <si>
    <t xml:space="preserve"> ED-22698 </t>
  </si>
  <si>
    <t>ABRIGO EM CHAPA DE AÇO CARBONO DE SOBREPOR, PINTADO DE VERMELHO NAS DIMENSÕES (75X30X25)CM COM UMA PORTA COM VIDRO TRANSPARENTE COM A INSCRIÇÃO "INCÊNDIO", PARA EXTINTOR, FORNECIMENTO E INSTALAÇÃO, EXCLUSIVE EXTINTOR</t>
  </si>
  <si>
    <t xml:space="preserve"> 12.2 </t>
  </si>
  <si>
    <t xml:space="preserve"> ED-50193 </t>
  </si>
  <si>
    <t>EXTINTOR DE INCÊNDIO TIPO PÓ QUÍMICO 2-A:20-B:C, CAPACIDADE 6 KG</t>
  </si>
  <si>
    <t xml:space="preserve"> 12.3 </t>
  </si>
  <si>
    <t xml:space="preserve"> ED-26993 </t>
  </si>
  <si>
    <t>LUMINÁRIA DE EMERGÊNCIA AUTÔNOMA, TIPO LED COM DOIS FARÓIS, POTÊNCIA TOTAL DE 8W, FORNECIMENTO E INSTALAÇÃO</t>
  </si>
  <si>
    <t xml:space="preserve"> 12.4 </t>
  </si>
  <si>
    <t xml:space="preserve"> ED-50201 </t>
  </si>
  <si>
    <t>PLACA FOTOLUMINESCENTE "S2" OU "S3"- 380 X 190 MM (SAÍDA - DIREITA)</t>
  </si>
  <si>
    <t xml:space="preserve"> 12.5 </t>
  </si>
  <si>
    <t xml:space="preserve"> ED-50199 </t>
  </si>
  <si>
    <t>PLACA FOTOLUMINESCENTE "E5" - 300 X 300 MM</t>
  </si>
  <si>
    <t xml:space="preserve"> 13 </t>
  </si>
  <si>
    <t>REDE DE AR COMPRIMIDO</t>
  </si>
  <si>
    <t xml:space="preserve"> 13.1 </t>
  </si>
  <si>
    <t xml:space="preserve"> ED-50087 </t>
  </si>
  <si>
    <t>FORNECIMENTO E ASSENTAMENTO DE TUBO DE COBRE CLASSE "A" SEM COSTURA SOLDÁVEL, INCLUSIVE CONEXÕES E SUPORTES, D = 1/2"</t>
  </si>
  <si>
    <t xml:space="preserve"> 13.2 </t>
  </si>
  <si>
    <t xml:space="preserve"> ED-48274 </t>
  </si>
  <si>
    <t>VÁLVULA DE ESFERA EM LATÃO, DIÂMETRO DE 1/2" NPT</t>
  </si>
  <si>
    <t xml:space="preserve"> 13.3 </t>
  </si>
  <si>
    <t xml:space="preserve"> CP-017 </t>
  </si>
  <si>
    <t>POSTO DE CONSUMO COMPLETO AR COMPRIMIDO/VÁCUO</t>
  </si>
  <si>
    <t xml:space="preserve"> 13.4 </t>
  </si>
  <si>
    <t xml:space="preserve"> CP-018 </t>
  </si>
  <si>
    <t>FILTRO REGULADOR DE AR COMPLETO COM MANÔMETRO</t>
  </si>
  <si>
    <t xml:space="preserve"> 13.5 </t>
  </si>
  <si>
    <t xml:space="preserve"> ED-48251 </t>
  </si>
  <si>
    <t>COMPRESSOR SL/100 - 120PSI -8,3 BAR 100 LIBRAS</t>
  </si>
  <si>
    <t xml:space="preserve"> 14 </t>
  </si>
  <si>
    <t>CLIMATIZAÇÃO</t>
  </si>
  <si>
    <t xml:space="preserve"> 14.1 </t>
  </si>
  <si>
    <t xml:space="preserve"> 00039664 </t>
  </si>
  <si>
    <t>TUBO DE COBRE FLEXIVEL, D = 3/8 ", E = 0,79 MM, PARA AR-CONDICIONADO/ INSTALACOES GAS RESIDENCIAIS E COMERCIAIS</t>
  </si>
  <si>
    <t xml:space="preserve"> 14.2 </t>
  </si>
  <si>
    <t xml:space="preserve"> ED-50079 </t>
  </si>
  <si>
    <t>FORNECIMENTO E ASSENTAMENTO DE TUBO PVC RÍGIDO ROSCÁVEL, ÁGUA FRIA, DN 3/4" (25 MM), INCLUSIVE CONEXÕES</t>
  </si>
  <si>
    <t xml:space="preserve"> 14.3 </t>
  </si>
  <si>
    <t xml:space="preserve"> 070233 </t>
  </si>
  <si>
    <t>VENTOKIT 80 BIVOLT</t>
  </si>
  <si>
    <t xml:space="preserve"> 14.4 </t>
  </si>
  <si>
    <t xml:space="preserve"> 070473 </t>
  </si>
  <si>
    <t>DUTO ALUMINIZADO FLEXIVEL 100mm 4""</t>
  </si>
  <si>
    <t xml:space="preserve"> 14.5 </t>
  </si>
  <si>
    <t xml:space="preserve"> IP-048 </t>
  </si>
  <si>
    <t>MANGUEIRA PVC FLEXIVEL DRENO AR CONDICIONADO</t>
  </si>
  <si>
    <t xml:space="preserve"> 15 </t>
  </si>
  <si>
    <t>COMUNICAÇÃO VISUAL</t>
  </si>
  <si>
    <t xml:space="preserve"> 15.1 </t>
  </si>
  <si>
    <t>PLACA EM CHAPA DE AÇO ESCOVADO  E = 1 MM (15X40)</t>
  </si>
  <si>
    <t xml:space="preserve"> 15.2 </t>
  </si>
  <si>
    <t>LETRA CAIXA ACM CONFORME PROJETO (ORÇAMENTO DE ACORDO COM O NOME DA UBS)</t>
  </si>
  <si>
    <t xml:space="preserve"> 16 </t>
  </si>
  <si>
    <t>CFTV</t>
  </si>
  <si>
    <t xml:space="preserve"> 16.1 </t>
  </si>
  <si>
    <t xml:space="preserve"> 16.2 </t>
  </si>
  <si>
    <t xml:space="preserve"> 16.3 </t>
  </si>
  <si>
    <t xml:space="preserve"> 16.4 </t>
  </si>
  <si>
    <t xml:space="preserve"> ED-48363 </t>
  </si>
  <si>
    <t>CABO COAXIAL RG-59-75 OHMS</t>
  </si>
  <si>
    <t xml:space="preserve"> 16.5 </t>
  </si>
  <si>
    <t xml:space="preserve"> 068061 </t>
  </si>
  <si>
    <t>REDE DE FIOS E CABOS PARA SONORIZACAO</t>
  </si>
  <si>
    <t xml:space="preserve"> 17 </t>
  </si>
  <si>
    <t>MOBILIÁRIO</t>
  </si>
  <si>
    <t xml:space="preserve"> 17.1 </t>
  </si>
  <si>
    <t>BALCÃO DA RECEPÇÃO - CONFORME PROJETO</t>
  </si>
  <si>
    <t xml:space="preserve"> 17.1.1 </t>
  </si>
  <si>
    <t xml:space="preserve"> 17.1.2 </t>
  </si>
  <si>
    <t xml:space="preserve"> ED-48233 </t>
  </si>
  <si>
    <t>ALVENARIA DE VEDAÇÃO COM TIJOLO CERÂMICO FURADO, ESP. 19CM, PARA REVESTIMENTO, INCLUSIVE ARGAMASSA PARA ASSENTAMENTO</t>
  </si>
  <si>
    <t xml:space="preserve"> 17.1.3 </t>
  </si>
  <si>
    <t xml:space="preserve"> ED-50730 </t>
  </si>
  <si>
    <t>CHAPISCO COM ARGAMASSA, TRAÇO 1:2:3 (CIMENTO, AREIA E PEDRISCO), APLICADO COM COLHER, ESP. 5MM, PREPARO MECÂNICO</t>
  </si>
  <si>
    <t xml:space="preserve"> 17.1.4 </t>
  </si>
  <si>
    <t xml:space="preserve"> 17.1.5 </t>
  </si>
  <si>
    <t xml:space="preserve"> 17.1.6 </t>
  </si>
  <si>
    <t xml:space="preserve"> ED-50754 </t>
  </si>
  <si>
    <t>REVESTIMENTO COM PORCELANATO APLICADO EM PISO, ACABAMENTO POLÍDO, AMBIENTE INTERNO, PADRÃO EXTRA, BORDA RETIFICADA, DIMENSÃO DA PEÇA (60X60CM), ASSENTAMENTO COM ARGAMASSA INDUSTRIALIZADA, INCLUSIVE REJUNTAMENTO</t>
  </si>
  <si>
    <t xml:space="preserve"> 17.1.7 </t>
  </si>
  <si>
    <t xml:space="preserve"> ED-21575 </t>
  </si>
  <si>
    <t>BANCADA EM GRANITO, COR CINZA ANDORINHA, ESP. 2CM, ACABAMENTO POLIDO, EXCLUSIVE RODABANCADA, TESTEIRA E FURO EM BACANDA, INCLUSIVE POLIMENTO DE</t>
  </si>
  <si>
    <t xml:space="preserve"> 17.1.8 </t>
  </si>
  <si>
    <t>REVESTIMENTO EM MDF - Conforme projeto</t>
  </si>
  <si>
    <t xml:space="preserve"> 18 </t>
  </si>
  <si>
    <t>DIVERSOS E LIMPEZA</t>
  </si>
  <si>
    <t xml:space="preserve"> 18.1 </t>
  </si>
  <si>
    <t>DIVERSOS</t>
  </si>
  <si>
    <t xml:space="preserve"> 18.2 </t>
  </si>
  <si>
    <t xml:space="preserve"> ED-51150 </t>
  </si>
  <si>
    <t>ESPELHO CRISTAL, DIMENSÃO (60X90)CM, COM ESP. 4MM, EM ACABAMENTO LAPIDADO, INCLUSIVE FIXAÇÃO COM PARAFUSO TIPO FINESSON, FORNECIMENTO E INSTALAÇÃO</t>
  </si>
  <si>
    <t xml:space="preserve"> 18.3 </t>
  </si>
  <si>
    <t xml:space="preserve"> ED-15448 </t>
  </si>
  <si>
    <t>BANCO EM CONCRETO APARENTE, TIPO-2, PADRÃO SEE-MG, SEM ENCOSTO, POLIDO COM ACABAMENTO EM VERNIZ, ESP. 5CM, COMPRIMENTO 150CM, LARGURA 40CM, ALTURA 45CM, INCLUSIVE CORTE NO PISO PARA FIXAÇÃO COM CONCRETO NÃO ESTRUTURAL, PREPARADO EM OBRA COM BETONEIRA, COM FCK 15 MPA</t>
  </si>
  <si>
    <t xml:space="preserve"> 18.4 </t>
  </si>
  <si>
    <t xml:space="preserve"> ED-50437 </t>
  </si>
  <si>
    <t>PLANTIO DE GRAMA ESMERALDA EM PLACAS, INCLUSIVE TERRA VEGETAL E CONSERVAÇÃO POR TRINTA (30) DIAS</t>
  </si>
  <si>
    <t xml:space="preserve"> 18.5 </t>
  </si>
  <si>
    <t xml:space="preserve"> 10084 </t>
  </si>
  <si>
    <t>ESCADA MARINHEIRO COM GUARDA-CORPO, L=45CM, EXECUTADA EM BARRAS CHATA GALVANIZADA 1 1/4" X 5/16", E GUARDA CORPO D=65CM EM BARRA CHATA GALV.D=1"X1/8", SENDO DEGRAUS EM BARRA RED. D=5/8", ESPAÇADOS DE 30CM, INCLUSIVE LIXAMENTO E PINTURA, CONF.PROJETO</t>
  </si>
  <si>
    <t xml:space="preserve"> 18.6 </t>
  </si>
  <si>
    <t xml:space="preserve"> ED-50266 </t>
  </si>
  <si>
    <t>LIMPEZA FINAL PARA ENTREGA DA OBRA</t>
  </si>
  <si>
    <t xml:space="preserve"> 18.7 </t>
  </si>
  <si>
    <t xml:space="preserve"> ED-51125 </t>
  </si>
  <si>
    <t>TRANSPORTE DE MATERIAL DEMOLIDO EM CAÇAMBA, EXCLUSIVE CARGA MANUAL OU MECÂNICA</t>
  </si>
  <si>
    <t xml:space="preserve"> 19 </t>
  </si>
  <si>
    <t>ADMINISTRAÇÃO LOCAL</t>
  </si>
  <si>
    <t xml:space="preserve"> 19.1 </t>
  </si>
  <si>
    <t>TOTAL</t>
  </si>
  <si>
    <t>Responsável Técnico (Identificação, assinatura e CREA)</t>
  </si>
  <si>
    <t>Gestor Municipal</t>
  </si>
  <si>
    <t>'</t>
  </si>
  <si>
    <t>AVENIDA ANTONIO AMORIM SN LOTES 01 E 02 B CENTRO PAPAGAIOS</t>
  </si>
  <si>
    <t>ONERADO (  ) DESONERADO (x  )</t>
  </si>
  <si>
    <t xml:space="preserve">PREFEITURA MUNICIPAL DE PAPAGAIOS </t>
  </si>
  <si>
    <t xml:space="preserve">ED-29231 </t>
  </si>
  <si>
    <t xml:space="preserve">SINAPI - 05/2023-  MG 
SETOP - 01/2023 - MG-Região CENTRO OESTE
</t>
  </si>
  <si>
    <t>ESTACIONAMENTO</t>
  </si>
  <si>
    <t>20.1</t>
  </si>
  <si>
    <t>ED-51146</t>
  </si>
  <si>
    <t>M2</t>
  </si>
  <si>
    <t>PREFEITURA MUNICIPAL DE PAPAGAIOS</t>
  </si>
  <si>
    <t>CRONOGRAMA FÍSICO-FINANCEIRO</t>
  </si>
  <si>
    <t xml:space="preserve">PREFEITURA:MUNICIPAL DE PAPAGAIOS </t>
  </si>
  <si>
    <t>ITEM</t>
  </si>
  <si>
    <t>ETAPAS/DESCRIÇÃO</t>
  </si>
  <si>
    <t>FÍSICO/ FINANCEIRO</t>
  </si>
  <si>
    <t>TOTAL  ETAPAS</t>
  </si>
  <si>
    <t>MÊS 1</t>
  </si>
  <si>
    <t>MÊS 2</t>
  </si>
  <si>
    <t>MÊS 3</t>
  </si>
  <si>
    <t>MÊS 4</t>
  </si>
  <si>
    <t>MÊS 5</t>
  </si>
  <si>
    <t>Físico %</t>
  </si>
  <si>
    <t>Financeiro</t>
  </si>
  <si>
    <t>Observações:</t>
  </si>
  <si>
    <t>OBRA: UBS PADRÃO SES TIPO I ALVENARIA</t>
  </si>
  <si>
    <t>COMUNICAÇAO VISUAL</t>
  </si>
  <si>
    <t xml:space="preserve">278,31
</t>
  </si>
  <si>
    <t>1266.51</t>
  </si>
  <si>
    <t>EXECUÇÃO DE PAVIMENTO INTERTRAVADO ECOLÓGICO,
ESPESSURA 6CM, FCK 35MPA, INCLUINDO FORNECIMENTO E
TRANSPORTE DE TODOS OS MATERIAIS E COLCHÃO DE
ASSENTAMENTO COM ESPESSURA 6CM</t>
  </si>
  <si>
    <t>ADMINISTRAÇÃO LOCAL1% DO VALOR TOTAL DA OBRA</t>
  </si>
  <si>
    <t>MÊS 6</t>
  </si>
  <si>
    <t>MÊS 7</t>
  </si>
  <si>
    <t>MÊS 8</t>
  </si>
  <si>
    <t>MÊS 9</t>
  </si>
  <si>
    <t>MÊS 10</t>
  </si>
  <si>
    <t xml:space="preserve">KARINA ERICA DE OLIVEIRA CAU A42262-2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</si>
</sst>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
    <numFmt numFmtId="165" formatCode="&quot;R$ &quot;#,##0.00"/>
  </numFmts>
  <fonts count="24" x14ac:knownFonts="1">
    <font>
      <sz val="11"/>
      <name val="Arial"/>
      <family val="1"/>
    </font>
    <font>
      <b/>
      <sz val="11"/>
      <name val="Arial"/>
      <family val="1"/>
    </font>
    <font>
      <b/>
      <sz val="10"/>
      <color rgb="FF000000"/>
      <name val="Arial"/>
      <family val="1"/>
    </font>
    <font>
      <sz val="10"/>
      <color rgb="FF000000"/>
      <name val="Arial"/>
      <family val="1"/>
    </font>
    <font>
      <b/>
      <sz val="10"/>
      <name val="Arial"/>
      <family val="1"/>
    </font>
    <font>
      <sz val="10"/>
      <name val="Arial"/>
      <family val="1"/>
    </font>
    <font>
      <b/>
      <sz val="12"/>
      <name val="Arial"/>
      <family val="1"/>
    </font>
    <font>
      <b/>
      <sz val="11"/>
      <color rgb="FF444444"/>
      <name val="Calibri"/>
      <family val="2"/>
      <charset val="1"/>
    </font>
    <font>
      <b/>
      <sz val="9"/>
      <name val="Arial"/>
      <family val="2"/>
    </font>
    <font>
      <sz val="10"/>
      <color rgb="FF000000"/>
      <name val="Arial"/>
      <family val="2"/>
    </font>
    <font>
      <sz val="10"/>
      <color rgb="FFFF0000"/>
      <name val="Arial"/>
      <family val="2"/>
    </font>
    <font>
      <b/>
      <sz val="11"/>
      <name val="Arial"/>
      <family val="2"/>
    </font>
    <font>
      <b/>
      <sz val="11"/>
      <name val="Calibri"/>
      <family val="2"/>
    </font>
    <font>
      <b/>
      <sz val="12"/>
      <color rgb="FF000000"/>
      <name val="Arial"/>
      <family val="2"/>
    </font>
    <font>
      <b/>
      <sz val="10"/>
      <name val="Arial"/>
      <family val="2"/>
    </font>
    <font>
      <b/>
      <sz val="12"/>
      <name val="Arial"/>
      <family val="2"/>
    </font>
    <font>
      <b/>
      <sz val="16"/>
      <name val="Arial"/>
      <family val="2"/>
    </font>
    <font>
      <sz val="9"/>
      <color indexed="8"/>
      <name val="Arial"/>
      <family val="2"/>
    </font>
    <font>
      <b/>
      <sz val="9"/>
      <color indexed="8"/>
      <name val="Arial"/>
      <family val="2"/>
    </font>
    <font>
      <sz val="8"/>
      <name val="Arial"/>
      <family val="2"/>
    </font>
    <font>
      <sz val="10"/>
      <name val="Arial"/>
      <family val="2"/>
    </font>
    <font>
      <sz val="9"/>
      <name val="Arial"/>
      <family val="2"/>
    </font>
    <font>
      <b/>
      <sz val="12"/>
      <color rgb="FF000000"/>
      <name val="Arial"/>
      <family val="1"/>
    </font>
    <font>
      <b/>
      <sz val="8"/>
      <name val="Arial"/>
      <family val="2"/>
    </font>
  </fonts>
  <fills count="10">
    <fill>
      <patternFill patternType="none"/>
    </fill>
    <fill>
      <patternFill patternType="gray125"/>
    </fill>
    <fill>
      <patternFill patternType="solid">
        <fgColor rgb="FFD8ECF6"/>
      </patternFill>
    </fill>
    <fill>
      <patternFill patternType="solid">
        <fgColor rgb="FFFFFFFF"/>
      </patternFill>
    </fill>
    <fill>
      <patternFill patternType="solid">
        <fgColor rgb="FFFFFFFF"/>
        <bgColor indexed="64"/>
      </patternFill>
    </fill>
    <fill>
      <patternFill patternType="solid">
        <fgColor theme="4" tint="0.79998168889431442"/>
        <bgColor indexed="64"/>
      </patternFill>
    </fill>
    <fill>
      <patternFill patternType="solid">
        <fgColor theme="0"/>
        <bgColor indexed="64"/>
      </patternFill>
    </fill>
    <fill>
      <patternFill patternType="solid">
        <fgColor theme="4"/>
        <bgColor indexed="64"/>
      </patternFill>
    </fill>
    <fill>
      <patternFill patternType="solid">
        <fgColor theme="8" tint="0.79998168889431442"/>
        <bgColor indexed="64"/>
      </patternFill>
    </fill>
    <fill>
      <patternFill patternType="solid">
        <fgColor indexed="9"/>
        <bgColor indexed="64"/>
      </patternFill>
    </fill>
  </fills>
  <borders count="66">
    <border>
      <left/>
      <right/>
      <top/>
      <bottom/>
      <diagonal/>
    </border>
    <border>
      <left style="thin">
        <color rgb="FFCCCCCC"/>
      </left>
      <right style="thin">
        <color rgb="FFCCCCCC"/>
      </right>
      <top style="thin">
        <color rgb="FFCCCCCC"/>
      </top>
      <bottom style="thin">
        <color rgb="FFCCCCCC"/>
      </bottom>
      <diagonal/>
    </border>
    <border>
      <left style="thin">
        <color rgb="FFD0CECE"/>
      </left>
      <right/>
      <top style="thin">
        <color rgb="FFD0CECE"/>
      </top>
      <bottom/>
      <diagonal/>
    </border>
    <border>
      <left/>
      <right/>
      <top style="thin">
        <color rgb="FFD0CECE"/>
      </top>
      <bottom/>
      <diagonal/>
    </border>
    <border>
      <left/>
      <right style="thin">
        <color rgb="FFD0CECE"/>
      </right>
      <top style="thin">
        <color rgb="FFD0CECE"/>
      </top>
      <bottom/>
      <diagonal/>
    </border>
    <border>
      <left style="thin">
        <color rgb="FFD0CECE"/>
      </left>
      <right/>
      <top style="thin">
        <color rgb="FFD0CECE"/>
      </top>
      <bottom style="thin">
        <color rgb="FFD0CECE"/>
      </bottom>
      <diagonal/>
    </border>
    <border>
      <left/>
      <right/>
      <top style="thin">
        <color rgb="FFD0CECE"/>
      </top>
      <bottom style="thin">
        <color rgb="FFD0CECE"/>
      </bottom>
      <diagonal/>
    </border>
    <border>
      <left/>
      <right style="thin">
        <color rgb="FFD0CECE"/>
      </right>
      <top style="thin">
        <color rgb="FFD0CECE"/>
      </top>
      <bottom style="thin">
        <color rgb="FFD0CECE"/>
      </bottom>
      <diagonal/>
    </border>
    <border>
      <left style="thin">
        <color rgb="FFD0CECE"/>
      </left>
      <right/>
      <top/>
      <bottom/>
      <diagonal/>
    </border>
    <border>
      <left/>
      <right style="thin">
        <color rgb="FFD0CECE"/>
      </right>
      <top/>
      <bottom/>
      <diagonal/>
    </border>
    <border>
      <left style="thin">
        <color rgb="FFD0CECE"/>
      </left>
      <right style="thin">
        <color rgb="FFD0CECE"/>
      </right>
      <top style="thin">
        <color rgb="FFD0CECE"/>
      </top>
      <bottom style="thin">
        <color rgb="FFD0CECE"/>
      </bottom>
      <diagonal/>
    </border>
    <border>
      <left style="thin">
        <color rgb="FFD0CECE"/>
      </left>
      <right style="thin">
        <color rgb="FFD0CECE"/>
      </right>
      <top style="thin">
        <color rgb="FFD0CECE"/>
      </top>
      <bottom/>
      <diagonal/>
    </border>
    <border>
      <left style="thin">
        <color rgb="FFD0CECE"/>
      </left>
      <right style="thin">
        <color rgb="FFD0CECE"/>
      </right>
      <top/>
      <bottom/>
      <diagonal/>
    </border>
    <border>
      <left style="thin">
        <color rgb="FFD0CECE"/>
      </left>
      <right/>
      <top/>
      <bottom style="thin">
        <color rgb="FFD0CECE"/>
      </bottom>
      <diagonal/>
    </border>
    <border>
      <left/>
      <right/>
      <top/>
      <bottom style="thin">
        <color rgb="FFD0CECE"/>
      </bottom>
      <diagonal/>
    </border>
    <border>
      <left/>
      <right style="thin">
        <color rgb="FFD0CECE"/>
      </right>
      <top/>
      <bottom style="thin">
        <color rgb="FFD0CECE"/>
      </bottom>
      <diagonal/>
    </border>
    <border>
      <left style="thin">
        <color rgb="FFD0CECE"/>
      </left>
      <right style="thin">
        <color rgb="FFD0CECE"/>
      </right>
      <top/>
      <bottom style="thin">
        <color rgb="FFD0CECE"/>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right/>
      <top/>
      <bottom style="thin">
        <color rgb="FF000000"/>
      </bottom>
      <diagonal/>
    </border>
    <border>
      <left style="thin">
        <color rgb="FFCCCCCC"/>
      </left>
      <right style="thin">
        <color rgb="FFCCCCCC"/>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1">
    <xf numFmtId="0" fontId="0" fillId="0" borderId="0"/>
  </cellStyleXfs>
  <cellXfs count="174">
    <xf numFmtId="0" fontId="0" fillId="0" borderId="0" xfId="0"/>
    <xf numFmtId="4" fontId="0" fillId="0" borderId="0" xfId="0" applyNumberFormat="1"/>
    <xf numFmtId="0" fontId="1" fillId="3" borderId="1" xfId="0" applyFont="1" applyFill="1" applyBorder="1" applyAlignment="1">
      <alignment horizontal="left" vertical="top" wrapText="1"/>
    </xf>
    <xf numFmtId="0" fontId="1" fillId="3" borderId="1" xfId="0" applyFont="1" applyFill="1" applyBorder="1" applyAlignment="1">
      <alignment horizontal="right" vertical="top" wrapText="1"/>
    </xf>
    <xf numFmtId="0" fontId="1" fillId="3" borderId="1" xfId="0" applyFont="1" applyFill="1" applyBorder="1" applyAlignment="1">
      <alignment horizontal="center" vertical="top" wrapText="1"/>
    </xf>
    <xf numFmtId="4" fontId="1" fillId="3" borderId="1" xfId="0" applyNumberFormat="1" applyFont="1" applyFill="1" applyBorder="1" applyAlignment="1">
      <alignment horizontal="right" vertical="top" wrapText="1"/>
    </xf>
    <xf numFmtId="0" fontId="2" fillId="2" borderId="1" xfId="0" applyFont="1" applyFill="1" applyBorder="1" applyAlignment="1">
      <alignment horizontal="left" vertical="top" wrapText="1"/>
    </xf>
    <xf numFmtId="4" fontId="2" fillId="2" borderId="1" xfId="0" applyNumberFormat="1" applyFont="1" applyFill="1" applyBorder="1" applyAlignment="1">
      <alignment horizontal="right" vertical="top" wrapText="1"/>
    </xf>
    <xf numFmtId="164" fontId="2" fillId="2" borderId="1" xfId="0" applyNumberFormat="1" applyFont="1" applyFill="1" applyBorder="1" applyAlignment="1">
      <alignment horizontal="right" vertical="top" wrapText="1"/>
    </xf>
    <xf numFmtId="0" fontId="4" fillId="3" borderId="0" xfId="0" applyFont="1" applyFill="1" applyAlignment="1">
      <alignment horizontal="right" vertical="top" wrapText="1"/>
    </xf>
    <xf numFmtId="0" fontId="5" fillId="3" borderId="0" xfId="0" applyFont="1" applyFill="1" applyAlignment="1">
      <alignment horizontal="left" vertical="top" wrapText="1"/>
    </xf>
    <xf numFmtId="0" fontId="4" fillId="3" borderId="0" xfId="0" applyFont="1" applyFill="1" applyAlignment="1">
      <alignment horizontal="center" vertical="top" wrapText="1"/>
    </xf>
    <xf numFmtId="0" fontId="1" fillId="0" borderId="10" xfId="0" applyFont="1" applyBorder="1"/>
    <xf numFmtId="0" fontId="7" fillId="4" borderId="10" xfId="0" applyFont="1" applyFill="1" applyBorder="1" applyAlignment="1">
      <alignment horizontal="left"/>
    </xf>
    <xf numFmtId="0" fontId="1" fillId="0" borderId="11" xfId="0" applyFont="1" applyBorder="1" applyAlignment="1">
      <alignment vertical="center"/>
    </xf>
    <xf numFmtId="0" fontId="5" fillId="0" borderId="0" xfId="0" applyFont="1"/>
    <xf numFmtId="0" fontId="4" fillId="3" borderId="10"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1" xfId="0" applyFont="1" applyFill="1" applyBorder="1" applyAlignment="1">
      <alignment horizontal="right" vertical="top" wrapText="1"/>
    </xf>
    <xf numFmtId="0" fontId="3" fillId="4" borderId="1" xfId="0" applyFont="1" applyFill="1" applyBorder="1" applyAlignment="1">
      <alignment horizontal="center" vertical="top" wrapText="1"/>
    </xf>
    <xf numFmtId="4" fontId="3" fillId="4" borderId="1" xfId="0" applyNumberFormat="1" applyFont="1" applyFill="1" applyBorder="1" applyAlignment="1">
      <alignment horizontal="right" vertical="top" wrapText="1"/>
    </xf>
    <xf numFmtId="164" fontId="3" fillId="4" borderId="1" xfId="0" applyNumberFormat="1" applyFont="1" applyFill="1" applyBorder="1" applyAlignment="1">
      <alignment horizontal="right" vertical="top" wrapText="1"/>
    </xf>
    <xf numFmtId="0" fontId="0" fillId="4" borderId="0" xfId="0" applyFill="1"/>
    <xf numFmtId="0" fontId="3" fillId="4" borderId="1" xfId="0" applyFont="1" applyFill="1" applyBorder="1" applyAlignment="1">
      <alignment horizontal="right" vertical="center" wrapText="1"/>
    </xf>
    <xf numFmtId="4" fontId="3" fillId="4" borderId="1" xfId="0" applyNumberFormat="1" applyFont="1" applyFill="1" applyBorder="1" applyAlignment="1">
      <alignment horizontal="right" vertical="center" wrapText="1"/>
    </xf>
    <xf numFmtId="164" fontId="3" fillId="4" borderId="1" xfId="0" applyNumberFormat="1" applyFont="1" applyFill="1" applyBorder="1" applyAlignment="1">
      <alignment horizontal="right" vertical="center" wrapText="1"/>
    </xf>
    <xf numFmtId="10" fontId="0" fillId="4" borderId="0" xfId="0" applyNumberFormat="1" applyFill="1"/>
    <xf numFmtId="0" fontId="4" fillId="3" borderId="20" xfId="0" applyFont="1" applyFill="1" applyBorder="1" applyAlignment="1">
      <alignment horizontal="center" vertical="top" wrapText="1"/>
    </xf>
    <xf numFmtId="4" fontId="4" fillId="3" borderId="20" xfId="0" applyNumberFormat="1" applyFont="1" applyFill="1" applyBorder="1" applyAlignment="1">
      <alignment horizontal="center" vertical="top" wrapText="1"/>
    </xf>
    <xf numFmtId="0" fontId="0" fillId="0" borderId="0" xfId="0" quotePrefix="1"/>
    <xf numFmtId="0" fontId="9" fillId="4" borderId="1" xfId="0" applyFont="1" applyFill="1" applyBorder="1" applyAlignment="1">
      <alignment horizontal="left" vertical="top" wrapText="1"/>
    </xf>
    <xf numFmtId="4" fontId="3" fillId="5" borderId="1" xfId="0" applyNumberFormat="1" applyFont="1" applyFill="1" applyBorder="1" applyAlignment="1">
      <alignment horizontal="right" vertical="top" wrapText="1"/>
    </xf>
    <xf numFmtId="164" fontId="2" fillId="5" borderId="1" xfId="0" applyNumberFormat="1" applyFont="1" applyFill="1" applyBorder="1" applyAlignment="1">
      <alignment horizontal="right" vertical="top" wrapText="1"/>
    </xf>
    <xf numFmtId="4" fontId="3" fillId="6" borderId="1" xfId="0" applyNumberFormat="1" applyFont="1" applyFill="1" applyBorder="1" applyAlignment="1">
      <alignment horizontal="right" vertical="top" wrapText="1"/>
    </xf>
    <xf numFmtId="0" fontId="8" fillId="0" borderId="11" xfId="0" applyFont="1" applyBorder="1" applyAlignment="1">
      <alignment vertical="center"/>
    </xf>
    <xf numFmtId="0" fontId="3" fillId="6" borderId="1" xfId="0" applyFont="1" applyFill="1" applyBorder="1" applyAlignment="1">
      <alignment horizontal="right" vertical="top" wrapText="1"/>
    </xf>
    <xf numFmtId="4" fontId="3" fillId="4" borderId="21" xfId="0" applyNumberFormat="1" applyFont="1" applyFill="1" applyBorder="1" applyAlignment="1">
      <alignment horizontal="right" vertical="top" wrapText="1"/>
    </xf>
    <xf numFmtId="0" fontId="2" fillId="6" borderId="1" xfId="0" applyFont="1" applyFill="1" applyBorder="1" applyAlignment="1">
      <alignment horizontal="left" vertical="top" wrapText="1"/>
    </xf>
    <xf numFmtId="4" fontId="3" fillId="8" borderId="1" xfId="0" applyNumberFormat="1" applyFont="1" applyFill="1" applyBorder="1" applyAlignment="1">
      <alignment horizontal="right" vertical="top" wrapText="1"/>
    </xf>
    <xf numFmtId="0" fontId="3" fillId="8" borderId="1" xfId="0" applyFont="1" applyFill="1" applyBorder="1" applyAlignment="1">
      <alignment horizontal="right" vertical="top" wrapText="1"/>
    </xf>
    <xf numFmtId="0" fontId="3" fillId="6" borderId="1" xfId="0" applyFont="1" applyFill="1" applyBorder="1" applyAlignment="1">
      <alignment horizontal="right" vertical="center" wrapText="1"/>
    </xf>
    <xf numFmtId="0" fontId="13" fillId="7" borderId="1" xfId="0" applyFont="1" applyFill="1" applyBorder="1" applyAlignment="1">
      <alignment horizontal="right" vertical="center" wrapText="1"/>
    </xf>
    <xf numFmtId="0" fontId="13" fillId="7" borderId="1" xfId="0" applyFont="1" applyFill="1" applyBorder="1" applyAlignment="1">
      <alignment horizontal="right" vertical="top" wrapText="1"/>
    </xf>
    <xf numFmtId="4" fontId="13" fillId="7" borderId="1" xfId="0" applyNumberFormat="1" applyFont="1" applyFill="1" applyBorder="1" applyAlignment="1">
      <alignment horizontal="right" vertical="center" wrapText="1"/>
    </xf>
    <xf numFmtId="0" fontId="0" fillId="9" borderId="25" xfId="0" applyFill="1" applyBorder="1" applyAlignment="1">
      <alignment vertical="center"/>
    </xf>
    <xf numFmtId="0" fontId="0" fillId="9" borderId="0" xfId="0" applyFill="1" applyAlignment="1">
      <alignment vertical="center"/>
    </xf>
    <xf numFmtId="0" fontId="0" fillId="9" borderId="0" xfId="0" applyFill="1" applyAlignment="1">
      <alignment vertical="center" wrapText="1"/>
    </xf>
    <xf numFmtId="0" fontId="0" fillId="9" borderId="26" xfId="0" applyFill="1" applyBorder="1" applyAlignment="1">
      <alignment vertical="center"/>
    </xf>
    <xf numFmtId="0" fontId="14" fillId="9" borderId="36" xfId="0" applyFont="1" applyFill="1" applyBorder="1" applyAlignment="1">
      <alignment horizontal="center" vertical="center"/>
    </xf>
    <xf numFmtId="0" fontId="14" fillId="9" borderId="37" xfId="0" applyFont="1" applyFill="1" applyBorder="1" applyAlignment="1">
      <alignment horizontal="center" vertical="center"/>
    </xf>
    <xf numFmtId="0" fontId="14" fillId="9" borderId="37" xfId="0" applyFont="1" applyFill="1" applyBorder="1" applyAlignment="1">
      <alignment horizontal="center" vertical="center" wrapText="1"/>
    </xf>
    <xf numFmtId="0" fontId="14" fillId="9" borderId="38" xfId="0" applyFont="1" applyFill="1" applyBorder="1" applyAlignment="1">
      <alignment horizontal="center" vertical="center"/>
    </xf>
    <xf numFmtId="49" fontId="17" fillId="9" borderId="41" xfId="0" applyNumberFormat="1" applyFont="1" applyFill="1" applyBorder="1" applyAlignment="1">
      <alignment horizontal="center" vertical="top" wrapText="1"/>
    </xf>
    <xf numFmtId="10" fontId="17" fillId="9" borderId="41" xfId="0" applyNumberFormat="1" applyFont="1" applyFill="1" applyBorder="1" applyAlignment="1">
      <alignment vertical="top" wrapText="1"/>
    </xf>
    <xf numFmtId="10" fontId="17" fillId="9" borderId="42" xfId="0" applyNumberFormat="1" applyFont="1" applyFill="1" applyBorder="1" applyAlignment="1">
      <alignment vertical="top" wrapText="1"/>
    </xf>
    <xf numFmtId="49" fontId="17" fillId="9" borderId="40" xfId="0" applyNumberFormat="1" applyFont="1" applyFill="1" applyBorder="1" applyAlignment="1">
      <alignment horizontal="center" vertical="top" wrapText="1"/>
    </xf>
    <xf numFmtId="4" fontId="17" fillId="9" borderId="40" xfId="0" applyNumberFormat="1" applyFont="1" applyFill="1" applyBorder="1" applyAlignment="1">
      <alignment vertical="top" wrapText="1"/>
    </xf>
    <xf numFmtId="4" fontId="17" fillId="9" borderId="44" xfId="0" applyNumberFormat="1" applyFont="1" applyFill="1" applyBorder="1" applyAlignment="1">
      <alignment vertical="top" wrapText="1"/>
    </xf>
    <xf numFmtId="49" fontId="18" fillId="9" borderId="47" xfId="0" applyNumberFormat="1" applyFont="1" applyFill="1" applyBorder="1" applyAlignment="1">
      <alignment horizontal="center" vertical="top" wrapText="1"/>
    </xf>
    <xf numFmtId="10" fontId="18" fillId="9" borderId="47" xfId="0" applyNumberFormat="1" applyFont="1" applyFill="1" applyBorder="1" applyAlignment="1">
      <alignment vertical="top" wrapText="1"/>
    </xf>
    <xf numFmtId="9" fontId="18" fillId="9" borderId="47" xfId="0" applyNumberFormat="1" applyFont="1" applyFill="1" applyBorder="1" applyAlignment="1">
      <alignment vertical="top" wrapText="1"/>
    </xf>
    <xf numFmtId="10" fontId="18" fillId="9" borderId="48" xfId="0" applyNumberFormat="1" applyFont="1" applyFill="1" applyBorder="1" applyAlignment="1">
      <alignment vertical="top" wrapText="1"/>
    </xf>
    <xf numFmtId="49" fontId="18" fillId="9" borderId="51" xfId="0" applyNumberFormat="1" applyFont="1" applyFill="1" applyBorder="1" applyAlignment="1">
      <alignment horizontal="center" vertical="top" wrapText="1"/>
    </xf>
    <xf numFmtId="165" fontId="18" fillId="9" borderId="51" xfId="0" applyNumberFormat="1" applyFont="1" applyFill="1" applyBorder="1" applyAlignment="1">
      <alignment vertical="top" wrapText="1"/>
    </xf>
    <xf numFmtId="165" fontId="18" fillId="9" borderId="52" xfId="0" applyNumberFormat="1" applyFont="1" applyFill="1" applyBorder="1" applyAlignment="1">
      <alignment vertical="top" wrapText="1"/>
    </xf>
    <xf numFmtId="0" fontId="14" fillId="9" borderId="53" xfId="0" applyFont="1" applyFill="1" applyBorder="1" applyAlignment="1">
      <alignment wrapText="1"/>
    </xf>
    <xf numFmtId="0" fontId="14" fillId="9" borderId="54" xfId="0" applyFont="1" applyFill="1" applyBorder="1" applyAlignment="1">
      <alignment wrapText="1"/>
    </xf>
    <xf numFmtId="0" fontId="14" fillId="9" borderId="55" xfId="0" applyFont="1" applyFill="1" applyBorder="1" applyAlignment="1">
      <alignment wrapText="1"/>
    </xf>
    <xf numFmtId="0" fontId="14" fillId="9" borderId="25" xfId="0" applyFont="1" applyFill="1" applyBorder="1" applyAlignment="1">
      <alignment wrapText="1"/>
    </xf>
    <xf numFmtId="0" fontId="0" fillId="0" borderId="58" xfId="0" applyBorder="1" applyAlignment="1">
      <alignment vertical="center"/>
    </xf>
    <xf numFmtId="0" fontId="14" fillId="9" borderId="0" xfId="0" applyFont="1" applyFill="1" applyAlignment="1">
      <alignment wrapText="1"/>
    </xf>
    <xf numFmtId="0" fontId="0" fillId="0" borderId="59" xfId="0" applyBorder="1" applyAlignment="1">
      <alignment vertical="center"/>
    </xf>
    <xf numFmtId="0" fontId="14" fillId="9" borderId="25" xfId="0" applyFont="1" applyFill="1" applyBorder="1"/>
    <xf numFmtId="0" fontId="19" fillId="0" borderId="61" xfId="0" applyFont="1" applyBorder="1" applyAlignment="1">
      <alignment horizontal="center" vertical="center"/>
    </xf>
    <xf numFmtId="0" fontId="0" fillId="9" borderId="0" xfId="0" applyFill="1" applyAlignment="1">
      <alignment wrapText="1"/>
    </xf>
    <xf numFmtId="0" fontId="19" fillId="0" borderId="59" xfId="0" applyFont="1" applyBorder="1" applyAlignment="1">
      <alignment vertical="center"/>
    </xf>
    <xf numFmtId="0" fontId="20" fillId="9" borderId="25" xfId="0" applyFont="1" applyFill="1" applyBorder="1"/>
    <xf numFmtId="0" fontId="20" fillId="9" borderId="0" xfId="0" applyFont="1" applyFill="1"/>
    <xf numFmtId="0" fontId="0" fillId="9" borderId="0" xfId="0" applyFill="1"/>
    <xf numFmtId="0" fontId="0" fillId="9" borderId="59" xfId="0" applyFill="1" applyBorder="1"/>
    <xf numFmtId="0" fontId="8" fillId="9" borderId="25" xfId="0" applyFont="1" applyFill="1" applyBorder="1"/>
    <xf numFmtId="0" fontId="0" fillId="0" borderId="58" xfId="0" applyBorder="1" applyAlignment="1">
      <alignment horizontal="center" vertical="center"/>
    </xf>
    <xf numFmtId="0" fontId="8" fillId="9" borderId="0" xfId="0" applyFont="1" applyFill="1" applyAlignment="1">
      <alignment wrapText="1"/>
    </xf>
    <xf numFmtId="0" fontId="14" fillId="9" borderId="0" xfId="0" applyFont="1" applyFill="1" applyAlignment="1">
      <alignment horizontal="right"/>
    </xf>
    <xf numFmtId="0" fontId="21" fillId="9" borderId="49" xfId="0" applyFont="1" applyFill="1" applyBorder="1"/>
    <xf numFmtId="0" fontId="19" fillId="0" borderId="34" xfId="0" applyFont="1" applyBorder="1" applyAlignment="1">
      <alignment horizontal="center" vertical="center"/>
    </xf>
    <xf numFmtId="0" fontId="21" fillId="9" borderId="62" xfId="0" applyFont="1" applyFill="1" applyBorder="1" applyAlignment="1">
      <alignment wrapText="1"/>
    </xf>
    <xf numFmtId="0" fontId="0" fillId="9" borderId="62" xfId="0" applyFill="1" applyBorder="1"/>
    <xf numFmtId="0" fontId="0" fillId="9" borderId="50" xfId="0" applyFill="1" applyBorder="1"/>
    <xf numFmtId="4" fontId="13" fillId="5" borderId="1" xfId="0" applyNumberFormat="1" applyFont="1" applyFill="1" applyBorder="1" applyAlignment="1">
      <alignment horizontal="right" vertical="top" wrapText="1"/>
    </xf>
    <xf numFmtId="4" fontId="22" fillId="2" borderId="1" xfId="0" applyNumberFormat="1" applyFont="1" applyFill="1" applyBorder="1" applyAlignment="1">
      <alignment horizontal="right" vertical="top" wrapText="1"/>
    </xf>
    <xf numFmtId="0" fontId="8" fillId="9" borderId="65" xfId="0" applyFont="1" applyFill="1" applyBorder="1" applyAlignment="1">
      <alignment wrapText="1"/>
    </xf>
    <xf numFmtId="0" fontId="23" fillId="9" borderId="58" xfId="0" applyFont="1" applyFill="1" applyBorder="1" applyAlignment="1">
      <alignment horizontal="right" wrapText="1"/>
    </xf>
    <xf numFmtId="4" fontId="0" fillId="0" borderId="0" xfId="0" applyNumberFormat="1" applyAlignment="1">
      <alignment vertical="top"/>
    </xf>
    <xf numFmtId="0" fontId="3" fillId="6" borderId="1" xfId="0" applyFont="1" applyFill="1" applyBorder="1" applyAlignment="1">
      <alignment horizontal="left" vertical="top" wrapText="1"/>
    </xf>
    <xf numFmtId="4" fontId="0" fillId="0" borderId="0" xfId="0" applyNumberFormat="1" applyAlignment="1">
      <alignment horizontal="center"/>
    </xf>
    <xf numFmtId="4" fontId="3" fillId="4" borderId="1" xfId="0" applyNumberFormat="1" applyFont="1" applyFill="1" applyBorder="1" applyAlignment="1">
      <alignment horizontal="center" vertical="top" wrapText="1"/>
    </xf>
    <xf numFmtId="0" fontId="0" fillId="0" borderId="0" xfId="0" applyAlignment="1">
      <alignment horizontal="right" vertical="center" wrapText="1"/>
    </xf>
    <xf numFmtId="0" fontId="0" fillId="0" borderId="0" xfId="0" applyAlignment="1">
      <alignment vertical="top"/>
    </xf>
    <xf numFmtId="4" fontId="3" fillId="0" borderId="1" xfId="0" applyNumberFormat="1" applyFont="1" applyFill="1" applyBorder="1" applyAlignment="1">
      <alignment horizontal="right" vertical="top" wrapText="1"/>
    </xf>
    <xf numFmtId="0" fontId="0" fillId="0" borderId="0" xfId="0" applyAlignment="1">
      <alignment horizontal="center" vertical="top"/>
    </xf>
    <xf numFmtId="0" fontId="0" fillId="0" borderId="0" xfId="0"/>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3" borderId="10" xfId="0" applyFont="1" applyFill="1" applyBorder="1" applyAlignment="1">
      <alignment horizontal="left" vertical="top"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0" xfId="0" applyFont="1" applyFill="1" applyAlignment="1">
      <alignment horizontal="left" vertical="center" wrapText="1"/>
    </xf>
    <xf numFmtId="0" fontId="8" fillId="3" borderId="9"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10" fontId="12" fillId="4" borderId="11" xfId="0" applyNumberFormat="1" applyFont="1" applyFill="1" applyBorder="1" applyAlignment="1">
      <alignment horizontal="left" vertical="top"/>
    </xf>
    <xf numFmtId="10" fontId="12" fillId="4" borderId="12" xfId="0" applyNumberFormat="1" applyFont="1" applyFill="1" applyBorder="1" applyAlignment="1">
      <alignment horizontal="left" vertical="top"/>
    </xf>
    <xf numFmtId="10" fontId="12" fillId="4" borderId="16" xfId="0" applyNumberFormat="1" applyFont="1" applyFill="1" applyBorder="1" applyAlignment="1">
      <alignment horizontal="left" vertical="top"/>
    </xf>
    <xf numFmtId="14" fontId="11" fillId="0" borderId="5" xfId="0" applyNumberFormat="1" applyFont="1" applyBorder="1" applyAlignment="1">
      <alignment horizontal="left"/>
    </xf>
    <xf numFmtId="0" fontId="11" fillId="0" borderId="7" xfId="0" applyFont="1" applyBorder="1" applyAlignment="1">
      <alignment horizontal="left"/>
    </xf>
    <xf numFmtId="0" fontId="1" fillId="3" borderId="17" xfId="0"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3" borderId="19" xfId="0" applyFont="1" applyFill="1" applyBorder="1" applyAlignment="1">
      <alignment horizontal="center" vertical="top" wrapText="1"/>
    </xf>
    <xf numFmtId="0" fontId="4" fillId="3" borderId="0" xfId="0" applyFont="1" applyFill="1" applyAlignment="1">
      <alignment horizontal="right" vertical="top" wrapText="1"/>
    </xf>
    <xf numFmtId="0" fontId="4" fillId="3" borderId="0" xfId="0" applyFont="1" applyFill="1" applyAlignment="1">
      <alignment horizontal="left" vertical="top" wrapText="1"/>
    </xf>
    <xf numFmtId="4" fontId="4" fillId="3" borderId="0" xfId="0" applyNumberFormat="1" applyFont="1" applyFill="1" applyAlignment="1">
      <alignment horizontal="right" vertical="top" wrapText="1"/>
    </xf>
    <xf numFmtId="0" fontId="5" fillId="3" borderId="0" xfId="0" applyFont="1" applyFill="1" applyAlignment="1">
      <alignment horizontal="center" vertical="top" wrapText="1"/>
    </xf>
    <xf numFmtId="0" fontId="0" fillId="0" borderId="0" xfId="0"/>
    <xf numFmtId="0" fontId="14" fillId="9" borderId="31" xfId="0" applyFont="1" applyFill="1" applyBorder="1" applyAlignment="1">
      <alignment horizontal="left" vertical="center" wrapText="1"/>
    </xf>
    <xf numFmtId="0" fontId="14" fillId="9" borderId="32" xfId="0" applyFont="1" applyFill="1" applyBorder="1" applyAlignment="1">
      <alignment horizontal="left" vertical="center" wrapText="1"/>
    </xf>
    <xf numFmtId="0" fontId="14" fillId="9" borderId="33" xfId="0" applyFont="1" applyFill="1" applyBorder="1" applyAlignment="1">
      <alignment horizontal="left" vertical="center" wrapText="1"/>
    </xf>
    <xf numFmtId="0" fontId="14" fillId="9" borderId="34" xfId="0" applyFont="1" applyFill="1" applyBorder="1" applyAlignment="1">
      <alignment horizontal="left" vertical="center" wrapText="1"/>
    </xf>
    <xf numFmtId="0" fontId="14" fillId="9" borderId="35" xfId="0" applyFont="1" applyFill="1" applyBorder="1" applyAlignment="1">
      <alignment horizontal="left" vertical="center" wrapText="1"/>
    </xf>
    <xf numFmtId="0" fontId="14" fillId="9" borderId="22" xfId="0" applyFont="1" applyFill="1" applyBorder="1" applyAlignment="1">
      <alignment horizontal="center" vertical="center"/>
    </xf>
    <xf numFmtId="0" fontId="14" fillId="9" borderId="23" xfId="0" applyFont="1" applyFill="1" applyBorder="1" applyAlignment="1">
      <alignment horizontal="center" vertical="center"/>
    </xf>
    <xf numFmtId="0" fontId="14" fillId="9" borderId="24"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0" xfId="0" applyFont="1" applyFill="1" applyAlignment="1">
      <alignment horizontal="center" vertical="center"/>
    </xf>
    <xf numFmtId="0" fontId="15" fillId="9" borderId="26" xfId="0" applyFont="1" applyFill="1" applyBorder="1" applyAlignment="1">
      <alignment horizontal="center" vertical="center"/>
    </xf>
    <xf numFmtId="0" fontId="16" fillId="9" borderId="22" xfId="0" applyFont="1" applyFill="1" applyBorder="1" applyAlignment="1">
      <alignment horizontal="center" vertical="center"/>
    </xf>
    <xf numFmtId="0" fontId="16" fillId="9" borderId="23" xfId="0" applyFont="1" applyFill="1" applyBorder="1" applyAlignment="1">
      <alignment horizontal="center" vertical="center"/>
    </xf>
    <xf numFmtId="0" fontId="16" fillId="9" borderId="24" xfId="0" applyFont="1" applyFill="1" applyBorder="1" applyAlignment="1">
      <alignment horizontal="center" vertical="center"/>
    </xf>
    <xf numFmtId="0" fontId="14" fillId="9" borderId="27" xfId="0" applyFont="1" applyFill="1" applyBorder="1" applyAlignment="1">
      <alignment horizontal="left" vertical="center"/>
    </xf>
    <xf numFmtId="0" fontId="14" fillId="9" borderId="28" xfId="0" applyFont="1" applyFill="1" applyBorder="1" applyAlignment="1">
      <alignment horizontal="left" vertical="center"/>
    </xf>
    <xf numFmtId="0" fontId="14" fillId="9" borderId="29" xfId="0" applyFont="1" applyFill="1" applyBorder="1" applyAlignment="1">
      <alignment horizontal="left" vertical="center"/>
    </xf>
    <xf numFmtId="0" fontId="14" fillId="9" borderId="30" xfId="0" applyFont="1" applyFill="1" applyBorder="1" applyAlignment="1">
      <alignment horizontal="left" vertical="center"/>
    </xf>
    <xf numFmtId="0" fontId="14" fillId="9" borderId="39" xfId="0" applyFont="1" applyFill="1" applyBorder="1" applyAlignment="1">
      <alignment horizontal="center" vertical="top" wrapText="1"/>
    </xf>
    <xf numFmtId="0" fontId="14" fillId="9" borderId="43" xfId="0" applyFont="1" applyFill="1" applyBorder="1" applyAlignment="1">
      <alignment horizontal="center" vertical="top" wrapText="1"/>
    </xf>
    <xf numFmtId="0" fontId="14" fillId="9" borderId="40" xfId="0" applyFont="1" applyFill="1" applyBorder="1" applyAlignment="1">
      <alignment vertical="top" wrapText="1"/>
    </xf>
    <xf numFmtId="0" fontId="14" fillId="9" borderId="39" xfId="0" quotePrefix="1" applyFont="1" applyFill="1" applyBorder="1" applyAlignment="1">
      <alignment horizontal="center" vertical="top" wrapText="1"/>
    </xf>
    <xf numFmtId="0" fontId="14" fillId="9" borderId="45" xfId="0" applyFont="1" applyFill="1" applyBorder="1" applyAlignment="1">
      <alignment horizontal="center" vertical="center" wrapText="1"/>
    </xf>
    <xf numFmtId="0" fontId="14" fillId="9" borderId="46" xfId="0" applyFont="1" applyFill="1" applyBorder="1" applyAlignment="1">
      <alignment horizontal="center" vertical="center" wrapText="1"/>
    </xf>
    <xf numFmtId="0" fontId="14" fillId="9" borderId="49" xfId="0" applyFont="1" applyFill="1" applyBorder="1" applyAlignment="1">
      <alignment horizontal="center" vertical="center" wrapText="1"/>
    </xf>
    <xf numFmtId="0" fontId="14" fillId="9" borderId="50" xfId="0" applyFont="1" applyFill="1" applyBorder="1" applyAlignment="1">
      <alignment horizontal="center" vertical="center" wrapText="1"/>
    </xf>
    <xf numFmtId="0" fontId="14" fillId="9" borderId="56" xfId="0" applyFont="1" applyFill="1" applyBorder="1" applyAlignment="1">
      <alignment horizontal="center" vertical="top"/>
    </xf>
    <xf numFmtId="0" fontId="14" fillId="9" borderId="54" xfId="0" applyFont="1" applyFill="1" applyBorder="1" applyAlignment="1">
      <alignment horizontal="center" vertical="top"/>
    </xf>
    <xf numFmtId="0" fontId="14" fillId="9" borderId="57" xfId="0" applyFont="1" applyFill="1" applyBorder="1" applyAlignment="1">
      <alignment horizontal="center" vertical="top"/>
    </xf>
    <xf numFmtId="0" fontId="14" fillId="9" borderId="60" xfId="0" applyFont="1" applyFill="1" applyBorder="1" applyAlignment="1">
      <alignment horizontal="center" vertical="top"/>
    </xf>
    <xf numFmtId="0" fontId="14" fillId="9" borderId="0" xfId="0" applyFont="1" applyFill="1" applyAlignment="1">
      <alignment horizontal="center" vertical="top"/>
    </xf>
    <xf numFmtId="0" fontId="14" fillId="9" borderId="26" xfId="0" applyFont="1" applyFill="1" applyBorder="1" applyAlignment="1">
      <alignment horizontal="center" vertical="top"/>
    </xf>
    <xf numFmtId="0" fontId="14" fillId="9" borderId="63" xfId="0" applyFont="1" applyFill="1" applyBorder="1" applyAlignment="1">
      <alignment horizontal="center" vertical="top"/>
    </xf>
    <xf numFmtId="0" fontId="14" fillId="9" borderId="62" xfId="0" applyFont="1" applyFill="1" applyBorder="1" applyAlignment="1">
      <alignment horizontal="center" vertical="top"/>
    </xf>
    <xf numFmtId="0" fontId="14" fillId="9" borderId="64" xfId="0" applyFont="1" applyFill="1" applyBorder="1" applyAlignment="1">
      <alignment horizontal="center" vertical="top"/>
    </xf>
    <xf numFmtId="0" fontId="19" fillId="0" borderId="0" xfId="0" applyFont="1" applyAlignment="1">
      <alignment horizontal="center" vertical="center"/>
    </xf>
    <xf numFmtId="2" fontId="0" fillId="0" borderId="0" xfId="0" applyNumberFormat="1"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3"/>
  <sheetViews>
    <sheetView showGridLines="0" showOutlineSymbols="0" showWhiteSpace="0" topLeftCell="A331" zoomScale="80" zoomScaleNormal="80" workbookViewId="0">
      <selection activeCell="I338" sqref="I338"/>
    </sheetView>
  </sheetViews>
  <sheetFormatPr defaultRowHeight="13.8" x14ac:dyDescent="0.25"/>
  <cols>
    <col min="1" max="2" width="10" bestFit="1" customWidth="1"/>
    <col min="3" max="3" width="13.19921875" bestFit="1" customWidth="1"/>
    <col min="4" max="4" width="60" bestFit="1" customWidth="1"/>
    <col min="5" max="5" width="8" bestFit="1" customWidth="1"/>
    <col min="6" max="6" width="13" style="1" bestFit="1" customWidth="1"/>
    <col min="7" max="7" width="13" bestFit="1" customWidth="1"/>
    <col min="8" max="8" width="17.5" customWidth="1"/>
    <col min="9" max="10" width="13" bestFit="1" customWidth="1"/>
  </cols>
  <sheetData>
    <row r="1" spans="1:10" ht="15.6" x14ac:dyDescent="0.25">
      <c r="A1" s="102"/>
      <c r="B1" s="103"/>
      <c r="C1" s="104"/>
      <c r="D1" s="111" t="s">
        <v>939</v>
      </c>
      <c r="E1" s="112"/>
      <c r="F1" s="112"/>
      <c r="G1" s="112"/>
      <c r="H1" s="112"/>
      <c r="I1" s="112"/>
      <c r="J1" s="113"/>
    </row>
    <row r="2" spans="1:10" ht="24.75" customHeight="1" x14ac:dyDescent="0.3">
      <c r="A2" s="105"/>
      <c r="B2" s="106"/>
      <c r="C2" s="107"/>
      <c r="D2" s="12" t="s">
        <v>0</v>
      </c>
      <c r="E2" s="114" t="s">
        <v>1</v>
      </c>
      <c r="F2" s="114"/>
      <c r="G2" s="114"/>
      <c r="H2" s="13" t="s">
        <v>2</v>
      </c>
      <c r="I2" s="114" t="s">
        <v>3</v>
      </c>
      <c r="J2" s="114"/>
    </row>
    <row r="3" spans="1:10" ht="21" customHeight="1" x14ac:dyDescent="0.25">
      <c r="A3" s="105"/>
      <c r="B3" s="106"/>
      <c r="C3" s="107"/>
      <c r="D3" s="14" t="s">
        <v>4</v>
      </c>
      <c r="E3" s="115" t="s">
        <v>941</v>
      </c>
      <c r="F3" s="116"/>
      <c r="G3" s="117"/>
      <c r="H3" s="124">
        <v>0.28749999999999998</v>
      </c>
      <c r="I3" s="15" t="s">
        <v>938</v>
      </c>
      <c r="J3" s="16"/>
    </row>
    <row r="4" spans="1:10" ht="21.75" customHeight="1" x14ac:dyDescent="0.25">
      <c r="A4" s="105"/>
      <c r="B4" s="106"/>
      <c r="C4" s="107"/>
      <c r="D4" s="12" t="s">
        <v>5</v>
      </c>
      <c r="E4" s="118"/>
      <c r="F4" s="119"/>
      <c r="G4" s="120"/>
      <c r="H4" s="125"/>
      <c r="I4" s="114" t="s">
        <v>6</v>
      </c>
      <c r="J4" s="114"/>
    </row>
    <row r="5" spans="1:10" ht="33.75" customHeight="1" x14ac:dyDescent="0.25">
      <c r="A5" s="108"/>
      <c r="B5" s="109"/>
      <c r="C5" s="110"/>
      <c r="D5" s="34" t="s">
        <v>937</v>
      </c>
      <c r="E5" s="121"/>
      <c r="F5" s="122"/>
      <c r="G5" s="123"/>
      <c r="H5" s="126"/>
      <c r="I5" s="127">
        <v>45105</v>
      </c>
      <c r="J5" s="128"/>
    </row>
    <row r="6" spans="1:10" ht="15.75" customHeight="1" x14ac:dyDescent="0.25">
      <c r="A6" s="129" t="s">
        <v>7</v>
      </c>
      <c r="B6" s="130"/>
      <c r="C6" s="130"/>
      <c r="D6" s="130"/>
      <c r="E6" s="130"/>
      <c r="F6" s="130"/>
      <c r="G6" s="130"/>
      <c r="H6" s="130"/>
      <c r="I6" s="130"/>
      <c r="J6" s="131"/>
    </row>
    <row r="7" spans="1:10" ht="30" customHeight="1" x14ac:dyDescent="0.25">
      <c r="A7" s="2" t="s">
        <v>8</v>
      </c>
      <c r="B7" s="3" t="s">
        <v>9</v>
      </c>
      <c r="C7" s="2" t="s">
        <v>10</v>
      </c>
      <c r="D7" s="2" t="s">
        <v>11</v>
      </c>
      <c r="E7" s="4" t="s">
        <v>12</v>
      </c>
      <c r="F7" s="5" t="s">
        <v>13</v>
      </c>
      <c r="G7" s="3" t="s">
        <v>14</v>
      </c>
      <c r="H7" s="3" t="s">
        <v>15</v>
      </c>
      <c r="I7" s="3" t="s">
        <v>16</v>
      </c>
      <c r="J7" s="3" t="s">
        <v>17</v>
      </c>
    </row>
    <row r="8" spans="1:10" ht="24" customHeight="1" x14ac:dyDescent="0.25">
      <c r="A8" s="6" t="s">
        <v>18</v>
      </c>
      <c r="B8" s="6"/>
      <c r="C8" s="6"/>
      <c r="D8" s="6" t="s">
        <v>19</v>
      </c>
      <c r="E8" s="6"/>
      <c r="F8" s="7"/>
      <c r="G8" s="6"/>
      <c r="H8" s="6"/>
      <c r="I8" s="90">
        <f>SUM(I9:I14)</f>
        <v>18670.594625000002</v>
      </c>
      <c r="J8" s="8"/>
    </row>
    <row r="9" spans="1:10" s="22" customFormat="1" ht="24" customHeight="1" x14ac:dyDescent="0.25">
      <c r="A9" s="17" t="s">
        <v>20</v>
      </c>
      <c r="B9" s="18" t="s">
        <v>21</v>
      </c>
      <c r="C9" s="17" t="s">
        <v>22</v>
      </c>
      <c r="D9" s="17" t="s">
        <v>23</v>
      </c>
      <c r="E9" s="19" t="s">
        <v>24</v>
      </c>
      <c r="F9" s="20">
        <v>4</v>
      </c>
      <c r="G9" s="95" t="s">
        <v>964</v>
      </c>
      <c r="H9" s="96">
        <v>1630.63</v>
      </c>
      <c r="I9" s="20">
        <v>6522.53</v>
      </c>
      <c r="J9" s="21"/>
    </row>
    <row r="10" spans="1:10" s="22" customFormat="1" ht="24" customHeight="1" x14ac:dyDescent="0.25">
      <c r="A10" s="17" t="s">
        <v>25</v>
      </c>
      <c r="B10" s="18" t="s">
        <v>26</v>
      </c>
      <c r="C10" s="17" t="s">
        <v>22</v>
      </c>
      <c r="D10" s="17" t="s">
        <v>27</v>
      </c>
      <c r="E10" s="19" t="s">
        <v>24</v>
      </c>
      <c r="F10" s="20">
        <v>2</v>
      </c>
      <c r="G10" s="96">
        <v>1499.78</v>
      </c>
      <c r="H10" s="96">
        <f t="shared" ref="H10:H14" si="0">G10*(1+28.75%)</f>
        <v>1930.96675</v>
      </c>
      <c r="I10" s="20">
        <f t="shared" ref="I10:I73" si="1">(F10*H10)</f>
        <v>3861.9335000000001</v>
      </c>
      <c r="J10" s="21"/>
    </row>
    <row r="11" spans="1:10" s="22" customFormat="1" ht="24" customHeight="1" x14ac:dyDescent="0.25">
      <c r="A11" s="17" t="s">
        <v>28</v>
      </c>
      <c r="B11" s="18" t="s">
        <v>29</v>
      </c>
      <c r="C11" s="17" t="s">
        <v>22</v>
      </c>
      <c r="D11" s="17" t="s">
        <v>30</v>
      </c>
      <c r="E11" s="19" t="s">
        <v>24</v>
      </c>
      <c r="F11" s="20">
        <v>2</v>
      </c>
      <c r="G11" s="96">
        <v>1444.38</v>
      </c>
      <c r="H11" s="96">
        <f t="shared" si="0"/>
        <v>1859.6392500000002</v>
      </c>
      <c r="I11" s="20">
        <f t="shared" si="1"/>
        <v>3719.2785000000003</v>
      </c>
      <c r="J11" s="21"/>
    </row>
    <row r="12" spans="1:10" s="22" customFormat="1" ht="24" customHeight="1" x14ac:dyDescent="0.25">
      <c r="A12" s="17" t="s">
        <v>31</v>
      </c>
      <c r="B12" s="18" t="s">
        <v>32</v>
      </c>
      <c r="C12" s="17" t="s">
        <v>22</v>
      </c>
      <c r="D12" s="17" t="s">
        <v>33</v>
      </c>
      <c r="E12" s="19" t="s">
        <v>24</v>
      </c>
      <c r="F12" s="20">
        <v>1</v>
      </c>
      <c r="G12" s="96">
        <v>1089.94</v>
      </c>
      <c r="H12" s="96">
        <f t="shared" si="0"/>
        <v>1403.2977500000002</v>
      </c>
      <c r="I12" s="20">
        <f t="shared" si="1"/>
        <v>1403.2977500000002</v>
      </c>
      <c r="J12" s="21"/>
    </row>
    <row r="13" spans="1:10" s="22" customFormat="1" ht="24" customHeight="1" x14ac:dyDescent="0.25">
      <c r="A13" s="17" t="s">
        <v>34</v>
      </c>
      <c r="B13" s="18" t="s">
        <v>35</v>
      </c>
      <c r="C13" s="17" t="s">
        <v>22</v>
      </c>
      <c r="D13" s="17" t="s">
        <v>36</v>
      </c>
      <c r="E13" s="19" t="s">
        <v>24</v>
      </c>
      <c r="F13" s="20">
        <v>1</v>
      </c>
      <c r="G13" s="96">
        <v>1183.07</v>
      </c>
      <c r="H13" s="96">
        <f t="shared" si="0"/>
        <v>1523.2026250000001</v>
      </c>
      <c r="I13" s="20">
        <f t="shared" si="1"/>
        <v>1523.2026250000001</v>
      </c>
      <c r="J13" s="21"/>
    </row>
    <row r="14" spans="1:10" s="22" customFormat="1" ht="26.1" customHeight="1" x14ac:dyDescent="0.25">
      <c r="A14" s="17" t="s">
        <v>37</v>
      </c>
      <c r="B14" s="18" t="s">
        <v>38</v>
      </c>
      <c r="C14" s="17" t="s">
        <v>22</v>
      </c>
      <c r="D14" s="17" t="s">
        <v>39</v>
      </c>
      <c r="E14" s="19" t="s">
        <v>24</v>
      </c>
      <c r="F14" s="20">
        <v>1</v>
      </c>
      <c r="G14" s="96">
        <v>1274.06</v>
      </c>
      <c r="H14" s="96">
        <f t="shared" si="0"/>
        <v>1640.3522500000001</v>
      </c>
      <c r="I14" s="20">
        <f t="shared" si="1"/>
        <v>1640.3522500000001</v>
      </c>
      <c r="J14" s="21"/>
    </row>
    <row r="15" spans="1:10" ht="24" customHeight="1" x14ac:dyDescent="0.25">
      <c r="A15" s="6" t="s">
        <v>40</v>
      </c>
      <c r="B15" s="6"/>
      <c r="C15" s="6"/>
      <c r="D15" s="6" t="s">
        <v>41</v>
      </c>
      <c r="E15" s="6"/>
      <c r="F15" s="7"/>
      <c r="G15" s="6"/>
      <c r="H15" s="31"/>
      <c r="I15" s="89">
        <f>SUM(I16:I23)</f>
        <v>41636.256152375005</v>
      </c>
      <c r="J15" s="8"/>
    </row>
    <row r="16" spans="1:10" s="22" customFormat="1" ht="78" customHeight="1" x14ac:dyDescent="0.25">
      <c r="A16" s="17" t="s">
        <v>42</v>
      </c>
      <c r="B16" s="18" t="s">
        <v>43</v>
      </c>
      <c r="C16" s="17" t="s">
        <v>44</v>
      </c>
      <c r="D16" s="17" t="s">
        <v>45</v>
      </c>
      <c r="E16" s="19" t="s">
        <v>46</v>
      </c>
      <c r="F16" s="20">
        <v>1</v>
      </c>
      <c r="G16" s="20">
        <v>3784.68</v>
      </c>
      <c r="H16" s="20">
        <f t="shared" ref="H16:H23" si="2">G16*(1+28.75%)</f>
        <v>4872.7754999999997</v>
      </c>
      <c r="I16" s="20">
        <f t="shared" si="1"/>
        <v>4872.7754999999997</v>
      </c>
      <c r="J16" s="21"/>
    </row>
    <row r="17" spans="1:10" s="22" customFormat="1" ht="65.099999999999994" customHeight="1" x14ac:dyDescent="0.25">
      <c r="A17" s="17" t="s">
        <v>47</v>
      </c>
      <c r="B17" s="18" t="s">
        <v>48</v>
      </c>
      <c r="C17" s="17" t="s">
        <v>44</v>
      </c>
      <c r="D17" s="17" t="s">
        <v>49</v>
      </c>
      <c r="E17" s="19" t="s">
        <v>50</v>
      </c>
      <c r="F17" s="20">
        <v>24</v>
      </c>
      <c r="G17" s="20">
        <v>211.65</v>
      </c>
      <c r="H17" s="20">
        <f t="shared" si="2"/>
        <v>272.49937500000004</v>
      </c>
      <c r="I17" s="20">
        <f t="shared" si="1"/>
        <v>6539.9850000000006</v>
      </c>
      <c r="J17" s="21"/>
    </row>
    <row r="18" spans="1:10" s="22" customFormat="1" ht="39" customHeight="1" x14ac:dyDescent="0.25">
      <c r="A18" s="17" t="s">
        <v>51</v>
      </c>
      <c r="B18" s="18" t="s">
        <v>52</v>
      </c>
      <c r="C18" s="17" t="s">
        <v>44</v>
      </c>
      <c r="D18" s="17" t="s">
        <v>53</v>
      </c>
      <c r="E18" s="19" t="s">
        <v>54</v>
      </c>
      <c r="F18" s="20">
        <v>720</v>
      </c>
      <c r="G18" s="20">
        <v>2.3199999999999998</v>
      </c>
      <c r="H18" s="20">
        <f t="shared" si="2"/>
        <v>2.9870000000000001</v>
      </c>
      <c r="I18" s="20">
        <f t="shared" si="1"/>
        <v>2150.64</v>
      </c>
      <c r="J18" s="21"/>
    </row>
    <row r="19" spans="1:10" s="22" customFormat="1" ht="65.099999999999994" customHeight="1" x14ac:dyDescent="0.25">
      <c r="A19" s="17" t="s">
        <v>55</v>
      </c>
      <c r="B19" s="18" t="s">
        <v>56</v>
      </c>
      <c r="C19" s="17" t="s">
        <v>44</v>
      </c>
      <c r="D19" s="17" t="s">
        <v>57</v>
      </c>
      <c r="E19" s="19" t="s">
        <v>46</v>
      </c>
      <c r="F19" s="20">
        <v>1</v>
      </c>
      <c r="G19" s="93">
        <v>1201.96</v>
      </c>
      <c r="H19" s="20">
        <f t="shared" si="2"/>
        <v>1547.5235000000002</v>
      </c>
      <c r="I19" s="20">
        <f t="shared" si="1"/>
        <v>1547.5235000000002</v>
      </c>
      <c r="J19" s="21"/>
    </row>
    <row r="20" spans="1:10" s="22" customFormat="1" ht="51.9" customHeight="1" x14ac:dyDescent="0.25">
      <c r="A20" s="17" t="s">
        <v>58</v>
      </c>
      <c r="B20" s="18" t="s">
        <v>59</v>
      </c>
      <c r="C20" s="17" t="s">
        <v>44</v>
      </c>
      <c r="D20" s="17" t="s">
        <v>60</v>
      </c>
      <c r="E20" s="19" t="s">
        <v>46</v>
      </c>
      <c r="F20" s="20">
        <v>1</v>
      </c>
      <c r="G20" s="20">
        <v>394.59</v>
      </c>
      <c r="H20" s="20">
        <f t="shared" si="2"/>
        <v>508.03462500000001</v>
      </c>
      <c r="I20" s="20">
        <f t="shared" si="1"/>
        <v>508.03462500000001</v>
      </c>
      <c r="J20" s="21"/>
    </row>
    <row r="21" spans="1:10" s="22" customFormat="1" ht="51.9" customHeight="1" x14ac:dyDescent="0.25">
      <c r="A21" s="17" t="s">
        <v>61</v>
      </c>
      <c r="B21" s="18" t="s">
        <v>62</v>
      </c>
      <c r="C21" s="17" t="s">
        <v>44</v>
      </c>
      <c r="D21" s="17" t="s">
        <v>63</v>
      </c>
      <c r="E21" s="19" t="s">
        <v>50</v>
      </c>
      <c r="F21" s="20">
        <v>121</v>
      </c>
      <c r="G21" s="20">
        <v>52.95</v>
      </c>
      <c r="H21" s="20">
        <f t="shared" si="2"/>
        <v>68.173125000000013</v>
      </c>
      <c r="I21" s="20">
        <f t="shared" si="1"/>
        <v>8248.9481250000008</v>
      </c>
      <c r="J21" s="21"/>
    </row>
    <row r="22" spans="1:10" s="22" customFormat="1" ht="51.9" customHeight="1" x14ac:dyDescent="0.25">
      <c r="A22" s="17" t="s">
        <v>64</v>
      </c>
      <c r="B22" s="18" t="s">
        <v>65</v>
      </c>
      <c r="C22" s="17" t="s">
        <v>44</v>
      </c>
      <c r="D22" s="17" t="s">
        <v>66</v>
      </c>
      <c r="E22" s="19" t="s">
        <v>46</v>
      </c>
      <c r="F22" s="20">
        <v>1</v>
      </c>
      <c r="G22" s="93">
        <v>8000.91</v>
      </c>
      <c r="H22" s="20">
        <f t="shared" si="2"/>
        <v>10301.171625000001</v>
      </c>
      <c r="I22" s="20">
        <f t="shared" si="1"/>
        <v>10301.171625000001</v>
      </c>
      <c r="J22" s="21"/>
    </row>
    <row r="23" spans="1:10" s="22" customFormat="1" ht="26.1" customHeight="1" x14ac:dyDescent="0.25">
      <c r="A23" s="17" t="s">
        <v>67</v>
      </c>
      <c r="B23" s="18" t="s">
        <v>68</v>
      </c>
      <c r="C23" s="17" t="s">
        <v>44</v>
      </c>
      <c r="D23" s="17" t="s">
        <v>69</v>
      </c>
      <c r="E23" s="19" t="s">
        <v>70</v>
      </c>
      <c r="F23" s="20">
        <v>1933249.91</v>
      </c>
      <c r="G23" s="20">
        <v>0.3</v>
      </c>
      <c r="H23" s="20">
        <f>G23*(1+28.75%)</f>
        <v>0.38625000000000004</v>
      </c>
      <c r="I23" s="20">
        <f>F23*H23%</f>
        <v>7467.1777773750009</v>
      </c>
      <c r="J23" s="21"/>
    </row>
    <row r="24" spans="1:10" ht="24" customHeight="1" x14ac:dyDescent="0.25">
      <c r="A24" s="6" t="s">
        <v>71</v>
      </c>
      <c r="B24" s="6"/>
      <c r="C24" s="6"/>
      <c r="D24" s="6" t="s">
        <v>72</v>
      </c>
      <c r="E24" s="6"/>
      <c r="F24" s="7"/>
      <c r="G24" s="6"/>
      <c r="H24" s="31"/>
      <c r="I24" s="89">
        <f>SUM(I26:I41)</f>
        <v>332768.66161500005</v>
      </c>
      <c r="J24" s="8"/>
    </row>
    <row r="25" spans="1:10" ht="24" customHeight="1" x14ac:dyDescent="0.25">
      <c r="A25" s="6" t="s">
        <v>73</v>
      </c>
      <c r="B25" s="6"/>
      <c r="C25" s="6"/>
      <c r="D25" s="6" t="s">
        <v>74</v>
      </c>
      <c r="E25" s="6"/>
      <c r="F25" s="7"/>
      <c r="G25" s="6"/>
      <c r="H25" s="31"/>
      <c r="I25" s="31"/>
      <c r="J25" s="8"/>
    </row>
    <row r="26" spans="1:10" s="22" customFormat="1" ht="26.1" customHeight="1" x14ac:dyDescent="0.25">
      <c r="A26" s="17" t="s">
        <v>75</v>
      </c>
      <c r="B26" s="18" t="s">
        <v>76</v>
      </c>
      <c r="C26" s="17" t="s">
        <v>44</v>
      </c>
      <c r="D26" s="17" t="s">
        <v>77</v>
      </c>
      <c r="E26" s="19" t="s">
        <v>78</v>
      </c>
      <c r="F26" s="20">
        <v>130.93</v>
      </c>
      <c r="G26" s="20">
        <v>67.39</v>
      </c>
      <c r="H26" s="20">
        <f>G26*(1+28.75%)</f>
        <v>86.764625000000009</v>
      </c>
      <c r="I26" s="20">
        <f t="shared" si="1"/>
        <v>11360.092351250001</v>
      </c>
      <c r="J26" s="21"/>
    </row>
    <row r="27" spans="1:10" s="22" customFormat="1" ht="24" customHeight="1" x14ac:dyDescent="0.25">
      <c r="A27" s="17" t="s">
        <v>79</v>
      </c>
      <c r="B27" s="18" t="s">
        <v>80</v>
      </c>
      <c r="C27" s="17" t="s">
        <v>44</v>
      </c>
      <c r="D27" s="17" t="s">
        <v>81</v>
      </c>
      <c r="E27" s="19" t="s">
        <v>78</v>
      </c>
      <c r="F27" s="20">
        <v>96.93</v>
      </c>
      <c r="G27" s="20">
        <v>67.39</v>
      </c>
      <c r="H27" s="20">
        <f>G27*(1+28.75%)</f>
        <v>86.764625000000009</v>
      </c>
      <c r="I27" s="20">
        <f t="shared" si="1"/>
        <v>8410.0951012500009</v>
      </c>
      <c r="J27" s="21"/>
    </row>
    <row r="28" spans="1:10" s="22" customFormat="1" ht="26.1" customHeight="1" x14ac:dyDescent="0.25">
      <c r="A28" s="17" t="s">
        <v>82</v>
      </c>
      <c r="B28" s="18" t="s">
        <v>83</v>
      </c>
      <c r="C28" s="17" t="s">
        <v>44</v>
      </c>
      <c r="D28" s="17" t="s">
        <v>84</v>
      </c>
      <c r="E28" s="19" t="s">
        <v>78</v>
      </c>
      <c r="F28" s="20">
        <v>44.2</v>
      </c>
      <c r="G28" s="20">
        <v>3.31</v>
      </c>
      <c r="H28" s="20">
        <f>G28*(1+28.75%)</f>
        <v>4.2616250000000004</v>
      </c>
      <c r="I28" s="20">
        <f t="shared" si="1"/>
        <v>188.36382500000002</v>
      </c>
      <c r="J28" s="21"/>
    </row>
    <row r="29" spans="1:10" s="22" customFormat="1" ht="39" customHeight="1" x14ac:dyDescent="0.25">
      <c r="A29" s="17" t="s">
        <v>85</v>
      </c>
      <c r="B29" s="35" t="s">
        <v>940</v>
      </c>
      <c r="C29" s="17" t="s">
        <v>44</v>
      </c>
      <c r="D29" s="17" t="s">
        <v>86</v>
      </c>
      <c r="E29" s="19" t="s">
        <v>87</v>
      </c>
      <c r="F29" s="20">
        <v>88.4</v>
      </c>
      <c r="G29" s="20">
        <v>2.96</v>
      </c>
      <c r="H29" s="20">
        <f>G29*(1+28.75%)</f>
        <v>3.8110000000000004</v>
      </c>
      <c r="I29" s="20">
        <f t="shared" si="1"/>
        <v>336.89240000000007</v>
      </c>
      <c r="J29" s="21"/>
    </row>
    <row r="30" spans="1:10" ht="24" customHeight="1" x14ac:dyDescent="0.25">
      <c r="A30" s="6" t="s">
        <v>88</v>
      </c>
      <c r="B30" s="6"/>
      <c r="C30" s="6"/>
      <c r="D30" s="6" t="s">
        <v>89</v>
      </c>
      <c r="E30" s="6"/>
      <c r="F30" s="7"/>
      <c r="G30" s="6"/>
      <c r="H30" s="31"/>
      <c r="I30" s="31"/>
      <c r="J30" s="8"/>
    </row>
    <row r="31" spans="1:10" s="22" customFormat="1" ht="26.1" customHeight="1" x14ac:dyDescent="0.25">
      <c r="A31" s="17" t="s">
        <v>90</v>
      </c>
      <c r="B31" s="18" t="s">
        <v>91</v>
      </c>
      <c r="C31" s="17" t="s">
        <v>44</v>
      </c>
      <c r="D31" s="17" t="s">
        <v>92</v>
      </c>
      <c r="E31" s="19" t="s">
        <v>54</v>
      </c>
      <c r="F31" s="20">
        <v>163.06</v>
      </c>
      <c r="G31" s="20">
        <v>22.72</v>
      </c>
      <c r="H31" s="20">
        <f>G31*(1+28.75%)</f>
        <v>29.251999999999999</v>
      </c>
      <c r="I31" s="20">
        <f t="shared" si="1"/>
        <v>4769.8311199999998</v>
      </c>
      <c r="J31" s="21"/>
    </row>
    <row r="32" spans="1:10" s="22" customFormat="1" ht="26.1" customHeight="1" x14ac:dyDescent="0.25">
      <c r="A32" s="17" t="s">
        <v>93</v>
      </c>
      <c r="B32" s="18" t="s">
        <v>94</v>
      </c>
      <c r="C32" s="17" t="s">
        <v>44</v>
      </c>
      <c r="D32" s="17" t="s">
        <v>95</v>
      </c>
      <c r="E32" s="19" t="s">
        <v>78</v>
      </c>
      <c r="F32" s="20">
        <v>4.75</v>
      </c>
      <c r="G32" s="20">
        <v>382.9</v>
      </c>
      <c r="H32" s="20">
        <f>G32*(1+28.75%)</f>
        <v>492.98374999999999</v>
      </c>
      <c r="I32" s="20">
        <f t="shared" si="1"/>
        <v>2341.6728125</v>
      </c>
      <c r="J32" s="21"/>
    </row>
    <row r="33" spans="1:10" s="22" customFormat="1" ht="26.1" customHeight="1" x14ac:dyDescent="0.25">
      <c r="A33" s="17" t="s">
        <v>96</v>
      </c>
      <c r="B33" s="18" t="s">
        <v>97</v>
      </c>
      <c r="C33" s="17" t="s">
        <v>44</v>
      </c>
      <c r="D33" s="17" t="s">
        <v>98</v>
      </c>
      <c r="E33" s="19" t="s">
        <v>54</v>
      </c>
      <c r="F33" s="20">
        <v>272.54000000000002</v>
      </c>
      <c r="G33" s="20">
        <v>66.52</v>
      </c>
      <c r="H33" s="20">
        <f>G33*(1+28.75%)</f>
        <v>85.644500000000008</v>
      </c>
      <c r="I33" s="20">
        <f t="shared" si="1"/>
        <v>23341.552030000003</v>
      </c>
      <c r="J33" s="21"/>
    </row>
    <row r="34" spans="1:10" s="22" customFormat="1" ht="24" customHeight="1" x14ac:dyDescent="0.25">
      <c r="A34" s="17" t="s">
        <v>99</v>
      </c>
      <c r="B34" s="18" t="s">
        <v>100</v>
      </c>
      <c r="C34" s="17" t="s">
        <v>44</v>
      </c>
      <c r="D34" s="17" t="s">
        <v>101</v>
      </c>
      <c r="E34" s="19" t="s">
        <v>102</v>
      </c>
      <c r="F34" s="20">
        <v>2013.95</v>
      </c>
      <c r="G34" s="20">
        <v>13.88</v>
      </c>
      <c r="H34" s="20">
        <f>G34*(1+28.75%)</f>
        <v>17.870500000000003</v>
      </c>
      <c r="I34" s="20">
        <f t="shared" si="1"/>
        <v>35990.293475000006</v>
      </c>
      <c r="J34" s="21"/>
    </row>
    <row r="35" spans="1:10" s="22" customFormat="1" ht="39" customHeight="1" x14ac:dyDescent="0.25">
      <c r="A35" s="17" t="s">
        <v>103</v>
      </c>
      <c r="B35" s="18" t="s">
        <v>104</v>
      </c>
      <c r="C35" s="17" t="s">
        <v>44</v>
      </c>
      <c r="D35" s="17" t="s">
        <v>105</v>
      </c>
      <c r="E35" s="19" t="s">
        <v>78</v>
      </c>
      <c r="F35" s="20">
        <v>33.15</v>
      </c>
      <c r="G35" s="20">
        <v>726.06</v>
      </c>
      <c r="H35" s="20">
        <f>G35*(1+28.75%)</f>
        <v>934.80224999999996</v>
      </c>
      <c r="I35" s="20">
        <f t="shared" si="1"/>
        <v>30988.694587499998</v>
      </c>
      <c r="J35" s="21"/>
    </row>
    <row r="36" spans="1:10" ht="24" customHeight="1" x14ac:dyDescent="0.25">
      <c r="A36" s="6" t="s">
        <v>106</v>
      </c>
      <c r="B36" s="6"/>
      <c r="C36" s="6"/>
      <c r="D36" s="6" t="s">
        <v>107</v>
      </c>
      <c r="E36" s="6"/>
      <c r="F36" s="7"/>
      <c r="G36" s="6"/>
      <c r="H36" s="31"/>
      <c r="I36" s="31"/>
      <c r="J36" s="8"/>
    </row>
    <row r="37" spans="1:10" s="22" customFormat="1" ht="26.1" customHeight="1" x14ac:dyDescent="0.25">
      <c r="A37" s="17" t="s">
        <v>108</v>
      </c>
      <c r="B37" s="18" t="s">
        <v>109</v>
      </c>
      <c r="C37" s="17" t="s">
        <v>44</v>
      </c>
      <c r="D37" s="17" t="s">
        <v>110</v>
      </c>
      <c r="E37" s="19" t="s">
        <v>54</v>
      </c>
      <c r="F37" s="20">
        <v>462.87</v>
      </c>
      <c r="G37" s="20">
        <v>66.12</v>
      </c>
      <c r="H37" s="20">
        <f>G37*(1+28.75%)</f>
        <v>85.129500000000007</v>
      </c>
      <c r="I37" s="20">
        <f t="shared" si="1"/>
        <v>39403.891665000003</v>
      </c>
      <c r="J37" s="21"/>
    </row>
    <row r="38" spans="1:10" s="22" customFormat="1" ht="24" customHeight="1" x14ac:dyDescent="0.25">
      <c r="A38" s="17" t="s">
        <v>111</v>
      </c>
      <c r="B38" s="18" t="s">
        <v>100</v>
      </c>
      <c r="C38" s="17" t="s">
        <v>44</v>
      </c>
      <c r="D38" s="17" t="s">
        <v>101</v>
      </c>
      <c r="E38" s="19" t="s">
        <v>102</v>
      </c>
      <c r="F38" s="20">
        <v>2937.24</v>
      </c>
      <c r="G38">
        <v>13.88</v>
      </c>
      <c r="H38" s="20">
        <f>G38*(1+28.75%)</f>
        <v>17.870500000000003</v>
      </c>
      <c r="I38" s="20">
        <f t="shared" si="1"/>
        <v>52489.947420000004</v>
      </c>
      <c r="J38" s="21"/>
    </row>
    <row r="39" spans="1:10" s="22" customFormat="1" ht="39" customHeight="1" x14ac:dyDescent="0.25">
      <c r="A39" s="17" t="s">
        <v>112</v>
      </c>
      <c r="B39" s="18" t="s">
        <v>104</v>
      </c>
      <c r="C39" s="17" t="s">
        <v>44</v>
      </c>
      <c r="D39" s="17" t="s">
        <v>105</v>
      </c>
      <c r="E39" s="19" t="s">
        <v>78</v>
      </c>
      <c r="F39" s="20">
        <v>37.03</v>
      </c>
      <c r="G39" s="20">
        <v>726.06</v>
      </c>
      <c r="H39" s="20">
        <f>G39*(1+28.75%)</f>
        <v>934.80224999999996</v>
      </c>
      <c r="I39" s="20">
        <f t="shared" si="1"/>
        <v>34615.727317500001</v>
      </c>
      <c r="J39" s="21"/>
    </row>
    <row r="40" spans="1:10" s="22" customFormat="1" ht="26.1" customHeight="1" x14ac:dyDescent="0.25">
      <c r="A40" s="17" t="s">
        <v>113</v>
      </c>
      <c r="B40" s="18" t="s">
        <v>114</v>
      </c>
      <c r="C40" s="17" t="s">
        <v>44</v>
      </c>
      <c r="D40" s="17" t="s">
        <v>115</v>
      </c>
      <c r="E40" s="19" t="s">
        <v>54</v>
      </c>
      <c r="F40" s="20">
        <v>422.98</v>
      </c>
      <c r="G40" s="20">
        <v>150.91999999999999</v>
      </c>
      <c r="H40" s="20">
        <f>G40*(1+28.75%)</f>
        <v>194.30949999999999</v>
      </c>
      <c r="I40" s="20">
        <f t="shared" si="1"/>
        <v>82189.032309999995</v>
      </c>
      <c r="J40" s="21"/>
    </row>
    <row r="41" spans="1:10" s="22" customFormat="1" ht="51.9" customHeight="1" x14ac:dyDescent="0.25">
      <c r="A41" s="17" t="s">
        <v>116</v>
      </c>
      <c r="B41" s="35" t="s">
        <v>117</v>
      </c>
      <c r="C41" s="17" t="s">
        <v>44</v>
      </c>
      <c r="D41" s="17" t="s">
        <v>118</v>
      </c>
      <c r="E41" s="19" t="s">
        <v>78</v>
      </c>
      <c r="F41" s="20">
        <v>1.6</v>
      </c>
      <c r="G41" s="20">
        <v>3078.92</v>
      </c>
      <c r="H41" s="20">
        <f>G41*(1+28.75%)</f>
        <v>3964.1095000000005</v>
      </c>
      <c r="I41" s="20">
        <f t="shared" si="1"/>
        <v>6342.5752000000011</v>
      </c>
      <c r="J41" s="21"/>
    </row>
    <row r="42" spans="1:10" ht="24" customHeight="1" x14ac:dyDescent="0.25">
      <c r="A42" s="6" t="s">
        <v>119</v>
      </c>
      <c r="B42" s="6"/>
      <c r="C42" s="6"/>
      <c r="D42" s="6" t="s">
        <v>120</v>
      </c>
      <c r="E42" s="6"/>
      <c r="F42" s="7"/>
      <c r="G42" s="6"/>
      <c r="H42" s="31"/>
      <c r="I42" s="89">
        <f>SUM(I43:I47)</f>
        <v>151355.00457125</v>
      </c>
      <c r="J42" s="8"/>
    </row>
    <row r="43" spans="1:10" s="22" customFormat="1" ht="39" customHeight="1" x14ac:dyDescent="0.25">
      <c r="A43" s="17" t="s">
        <v>121</v>
      </c>
      <c r="B43" s="18" t="s">
        <v>122</v>
      </c>
      <c r="C43" s="17" t="s">
        <v>44</v>
      </c>
      <c r="D43" s="17" t="s">
        <v>123</v>
      </c>
      <c r="E43" s="19" t="s">
        <v>54</v>
      </c>
      <c r="F43" s="20">
        <v>984.47</v>
      </c>
      <c r="G43" s="20">
        <v>48.53</v>
      </c>
      <c r="H43" s="20">
        <f>G43*(1+28.75%)</f>
        <v>62.482375000000005</v>
      </c>
      <c r="I43" s="20">
        <f t="shared" si="1"/>
        <v>61512.023716250005</v>
      </c>
      <c r="J43" s="21"/>
    </row>
    <row r="44" spans="1:10" s="22" customFormat="1" ht="39" customHeight="1" x14ac:dyDescent="0.25">
      <c r="A44" s="17" t="s">
        <v>124</v>
      </c>
      <c r="B44" s="35" t="s">
        <v>125</v>
      </c>
      <c r="C44" s="17" t="s">
        <v>22</v>
      </c>
      <c r="D44" s="17" t="s">
        <v>126</v>
      </c>
      <c r="E44" s="19" t="s">
        <v>54</v>
      </c>
      <c r="F44" s="20">
        <v>10.65</v>
      </c>
      <c r="G44" s="20">
        <v>97.48</v>
      </c>
      <c r="H44" s="20">
        <f>G44*(1+28.75%)</f>
        <v>125.50550000000001</v>
      </c>
      <c r="I44" s="20">
        <f t="shared" si="1"/>
        <v>1336.6335750000001</v>
      </c>
      <c r="J44" s="21"/>
    </row>
    <row r="45" spans="1:10" s="22" customFormat="1" ht="51.9" customHeight="1" x14ac:dyDescent="0.25">
      <c r="A45" s="17" t="s">
        <v>127</v>
      </c>
      <c r="B45" s="18" t="s">
        <v>128</v>
      </c>
      <c r="C45" s="17" t="s">
        <v>44</v>
      </c>
      <c r="D45" s="17" t="s">
        <v>129</v>
      </c>
      <c r="E45" s="19" t="s">
        <v>54</v>
      </c>
      <c r="F45" s="20">
        <v>4.7300000000000004</v>
      </c>
      <c r="G45" s="20">
        <v>91.55</v>
      </c>
      <c r="H45" s="20">
        <v>117.87</v>
      </c>
      <c r="I45" s="20">
        <f>(F45*H45)</f>
        <v>557.52510000000007</v>
      </c>
      <c r="J45" s="21"/>
    </row>
    <row r="46" spans="1:10" s="22" customFormat="1" ht="26.1" customHeight="1" x14ac:dyDescent="0.25">
      <c r="A46" s="17" t="s">
        <v>130</v>
      </c>
      <c r="B46" s="18" t="s">
        <v>131</v>
      </c>
      <c r="C46" s="17" t="s">
        <v>44</v>
      </c>
      <c r="D46" s="17" t="s">
        <v>132</v>
      </c>
      <c r="E46" s="19" t="s">
        <v>54</v>
      </c>
      <c r="F46" s="20">
        <v>2.04</v>
      </c>
      <c r="G46" s="20">
        <v>646.12</v>
      </c>
      <c r="H46" s="20">
        <f>G46*(1+28.75%)</f>
        <v>831.87950000000001</v>
      </c>
      <c r="I46" s="20">
        <f t="shared" si="1"/>
        <v>1697.0341800000001</v>
      </c>
      <c r="J46" s="21"/>
    </row>
    <row r="47" spans="1:10" s="22" customFormat="1" ht="39" customHeight="1" x14ac:dyDescent="0.25">
      <c r="A47" s="17" t="s">
        <v>133</v>
      </c>
      <c r="B47" s="18" t="s">
        <v>134</v>
      </c>
      <c r="C47" s="17" t="s">
        <v>44</v>
      </c>
      <c r="D47" s="17" t="s">
        <v>135</v>
      </c>
      <c r="E47" s="19" t="s">
        <v>50</v>
      </c>
      <c r="F47" s="20">
        <v>84</v>
      </c>
      <c r="G47">
        <v>797.52</v>
      </c>
      <c r="H47" s="20">
        <f>G47*(1+28.75%)</f>
        <v>1026.807</v>
      </c>
      <c r="I47" s="20">
        <f t="shared" si="1"/>
        <v>86251.788</v>
      </c>
      <c r="J47" s="21"/>
    </row>
    <row r="48" spans="1:10" ht="24" customHeight="1" x14ac:dyDescent="0.25">
      <c r="A48" s="6" t="s">
        <v>136</v>
      </c>
      <c r="B48" s="6"/>
      <c r="C48" s="6"/>
      <c r="D48" s="6" t="s">
        <v>137</v>
      </c>
      <c r="E48" s="6"/>
      <c r="F48" s="7"/>
      <c r="G48" s="6"/>
      <c r="H48" s="31"/>
      <c r="I48" s="89">
        <f>SUM(I49:I50)</f>
        <v>16914.583522500005</v>
      </c>
      <c r="J48" s="8"/>
    </row>
    <row r="49" spans="1:10" s="22" customFormat="1" ht="24" customHeight="1" x14ac:dyDescent="0.25">
      <c r="A49" s="17" t="s">
        <v>138</v>
      </c>
      <c r="B49" s="18" t="s">
        <v>139</v>
      </c>
      <c r="C49" s="17" t="s">
        <v>44</v>
      </c>
      <c r="D49" s="17" t="s">
        <v>140</v>
      </c>
      <c r="E49" s="19" t="s">
        <v>54</v>
      </c>
      <c r="F49" s="20">
        <v>311.05</v>
      </c>
      <c r="G49" s="20">
        <v>25.26</v>
      </c>
      <c r="H49" s="20">
        <f>G49*(1+28.75%)</f>
        <v>32.522250000000007</v>
      </c>
      <c r="I49" s="20">
        <f t="shared" si="1"/>
        <v>10116.045862500003</v>
      </c>
      <c r="J49" s="21"/>
    </row>
    <row r="50" spans="1:10" s="22" customFormat="1" ht="26.1" customHeight="1" x14ac:dyDescent="0.25">
      <c r="A50" s="17" t="s">
        <v>141</v>
      </c>
      <c r="B50" s="18" t="s">
        <v>142</v>
      </c>
      <c r="C50" s="17" t="s">
        <v>44</v>
      </c>
      <c r="D50" s="17" t="s">
        <v>143</v>
      </c>
      <c r="E50" s="19" t="s">
        <v>54</v>
      </c>
      <c r="F50" s="20">
        <v>83.13</v>
      </c>
      <c r="G50">
        <v>63.52</v>
      </c>
      <c r="H50" s="20">
        <f>G50*(1+28.75%)</f>
        <v>81.782000000000011</v>
      </c>
      <c r="I50" s="20">
        <f t="shared" si="1"/>
        <v>6798.5376600000009</v>
      </c>
      <c r="J50" s="21"/>
    </row>
    <row r="51" spans="1:10" ht="24" customHeight="1" x14ac:dyDescent="0.25">
      <c r="A51" s="6" t="s">
        <v>144</v>
      </c>
      <c r="B51" s="6"/>
      <c r="C51" s="6"/>
      <c r="D51" s="6" t="s">
        <v>145</v>
      </c>
      <c r="E51" s="6"/>
      <c r="F51" s="7"/>
      <c r="G51" s="6"/>
      <c r="H51" s="31"/>
      <c r="I51" s="89">
        <f>SUM(I52:I57)</f>
        <v>321240.41700000002</v>
      </c>
      <c r="J51" s="32"/>
    </row>
    <row r="52" spans="1:10" s="22" customFormat="1" ht="65.099999999999994" customHeight="1" x14ac:dyDescent="0.25">
      <c r="A52" s="17" t="s">
        <v>146</v>
      </c>
      <c r="B52" s="18" t="s">
        <v>147</v>
      </c>
      <c r="C52" s="17" t="s">
        <v>44</v>
      </c>
      <c r="D52" s="17" t="s">
        <v>148</v>
      </c>
      <c r="E52" s="19" t="s">
        <v>102</v>
      </c>
      <c r="F52" s="20">
        <v>4819.28</v>
      </c>
      <c r="G52" s="20">
        <v>23.57</v>
      </c>
      <c r="H52" s="33">
        <f t="shared" ref="H52:H57" si="3">G52*(1+28.75%)</f>
        <v>30.346375000000002</v>
      </c>
      <c r="I52" s="33">
        <f t="shared" si="1"/>
        <v>146247.67811000001</v>
      </c>
      <c r="J52" s="21"/>
    </row>
    <row r="53" spans="1:10" s="22" customFormat="1" ht="26.1" customHeight="1" x14ac:dyDescent="0.25">
      <c r="A53" s="17" t="s">
        <v>149</v>
      </c>
      <c r="B53" s="18" t="s">
        <v>150</v>
      </c>
      <c r="C53" s="17" t="s">
        <v>44</v>
      </c>
      <c r="D53" s="17" t="s">
        <v>151</v>
      </c>
      <c r="E53" s="19" t="s">
        <v>50</v>
      </c>
      <c r="F53" s="20">
        <v>44.69</v>
      </c>
      <c r="G53" s="20">
        <v>55.85</v>
      </c>
      <c r="H53" s="20">
        <f t="shared" si="3"/>
        <v>71.906875000000014</v>
      </c>
      <c r="I53" s="20">
        <f t="shared" si="1"/>
        <v>3213.5182437500002</v>
      </c>
      <c r="J53" s="21"/>
    </row>
    <row r="54" spans="1:10" s="22" customFormat="1" ht="39" customHeight="1" x14ac:dyDescent="0.25">
      <c r="A54" s="17" t="s">
        <v>152</v>
      </c>
      <c r="B54" s="35">
        <v>13060</v>
      </c>
      <c r="C54" s="17" t="s">
        <v>153</v>
      </c>
      <c r="D54" s="17" t="s">
        <v>154</v>
      </c>
      <c r="E54" s="19" t="s">
        <v>54</v>
      </c>
      <c r="F54" s="20">
        <v>32.700000000000003</v>
      </c>
      <c r="G54" s="20">
        <v>725</v>
      </c>
      <c r="H54" s="20">
        <f t="shared" si="3"/>
        <v>933.43750000000011</v>
      </c>
      <c r="I54" s="20">
        <f t="shared" si="1"/>
        <v>30523.406250000007</v>
      </c>
      <c r="J54" s="21"/>
    </row>
    <row r="55" spans="1:10" s="22" customFormat="1" ht="39" customHeight="1" x14ac:dyDescent="0.25">
      <c r="A55" s="17" t="s">
        <v>155</v>
      </c>
      <c r="B55" s="18" t="s">
        <v>156</v>
      </c>
      <c r="C55" s="17" t="s">
        <v>44</v>
      </c>
      <c r="D55" s="17" t="s">
        <v>157</v>
      </c>
      <c r="E55" s="19" t="s">
        <v>50</v>
      </c>
      <c r="F55" s="20">
        <v>78.150000000000006</v>
      </c>
      <c r="G55" s="20">
        <v>64.12</v>
      </c>
      <c r="H55" s="20">
        <f t="shared" si="3"/>
        <v>82.554500000000019</v>
      </c>
      <c r="I55" s="20">
        <f t="shared" si="1"/>
        <v>6451.634175000002</v>
      </c>
      <c r="J55" s="21"/>
    </row>
    <row r="56" spans="1:10" s="22" customFormat="1" ht="39" customHeight="1" x14ac:dyDescent="0.25">
      <c r="A56" s="17" t="s">
        <v>158</v>
      </c>
      <c r="B56" s="18" t="s">
        <v>159</v>
      </c>
      <c r="C56" s="17" t="s">
        <v>44</v>
      </c>
      <c r="D56" s="17" t="s">
        <v>160</v>
      </c>
      <c r="E56" s="19" t="s">
        <v>50</v>
      </c>
      <c r="F56" s="20">
        <v>135.99</v>
      </c>
      <c r="G56" s="20">
        <v>30.21</v>
      </c>
      <c r="H56" s="20">
        <f t="shared" si="3"/>
        <v>38.895375000000001</v>
      </c>
      <c r="I56" s="20">
        <f t="shared" si="1"/>
        <v>5289.3820462500007</v>
      </c>
      <c r="J56" s="21"/>
    </row>
    <row r="57" spans="1:10" s="22" customFormat="1" ht="78" customHeight="1" x14ac:dyDescent="0.25">
      <c r="A57" s="17" t="s">
        <v>161</v>
      </c>
      <c r="B57" s="18" t="s">
        <v>162</v>
      </c>
      <c r="C57" s="17" t="s">
        <v>44</v>
      </c>
      <c r="D57" s="17" t="s">
        <v>163</v>
      </c>
      <c r="E57" s="19" t="s">
        <v>54</v>
      </c>
      <c r="F57" s="20">
        <v>420.28</v>
      </c>
      <c r="G57">
        <v>239.35</v>
      </c>
      <c r="H57" s="20">
        <f t="shared" si="3"/>
        <v>308.16312500000004</v>
      </c>
      <c r="I57" s="20">
        <f t="shared" si="1"/>
        <v>129514.798175</v>
      </c>
      <c r="J57" s="21"/>
    </row>
    <row r="58" spans="1:10" ht="24" customHeight="1" x14ac:dyDescent="0.25">
      <c r="A58" s="6" t="s">
        <v>164</v>
      </c>
      <c r="B58" s="6"/>
      <c r="C58" s="6"/>
      <c r="D58" s="6" t="s">
        <v>165</v>
      </c>
      <c r="E58" s="6"/>
      <c r="F58" s="7"/>
      <c r="G58" s="6"/>
      <c r="H58" s="31"/>
      <c r="I58" s="89">
        <f>SUM(I60:I86)</f>
        <v>435844.52510624996</v>
      </c>
      <c r="J58" s="8"/>
    </row>
    <row r="59" spans="1:10" ht="24" customHeight="1" x14ac:dyDescent="0.25">
      <c r="A59" s="6" t="s">
        <v>166</v>
      </c>
      <c r="B59" s="6"/>
      <c r="C59" s="6"/>
      <c r="D59" s="6" t="s">
        <v>167</v>
      </c>
      <c r="E59" s="6"/>
      <c r="F59" s="7"/>
      <c r="G59" s="6"/>
      <c r="H59" s="31"/>
      <c r="I59" s="31"/>
      <c r="J59" s="8"/>
    </row>
    <row r="60" spans="1:10" s="22" customFormat="1" ht="39" customHeight="1" x14ac:dyDescent="0.25">
      <c r="A60" s="17" t="s">
        <v>168</v>
      </c>
      <c r="B60" s="18" t="s">
        <v>169</v>
      </c>
      <c r="C60" s="17" t="s">
        <v>44</v>
      </c>
      <c r="D60" s="17" t="s">
        <v>170</v>
      </c>
      <c r="E60" s="19" t="s">
        <v>54</v>
      </c>
      <c r="F60" s="20">
        <v>5.34</v>
      </c>
      <c r="G60">
        <v>98.94</v>
      </c>
      <c r="H60" s="20">
        <f t="shared" ref="H60:H71" si="4">G60*(1+28.75%)</f>
        <v>127.38525</v>
      </c>
      <c r="I60" s="20">
        <f t="shared" si="1"/>
        <v>680.23723499999994</v>
      </c>
      <c r="J60" s="21"/>
    </row>
    <row r="61" spans="1:10" s="22" customFormat="1" ht="26.1" customHeight="1" x14ac:dyDescent="0.25">
      <c r="A61" s="17" t="s">
        <v>171</v>
      </c>
      <c r="B61" s="18" t="s">
        <v>172</v>
      </c>
      <c r="C61" s="17" t="s">
        <v>44</v>
      </c>
      <c r="D61" s="17" t="s">
        <v>173</v>
      </c>
      <c r="E61" s="19" t="s">
        <v>54</v>
      </c>
      <c r="F61" s="20">
        <v>144.63999999999999</v>
      </c>
      <c r="G61" s="20">
        <v>70.08</v>
      </c>
      <c r="H61" s="20">
        <f t="shared" si="4"/>
        <v>90.228000000000009</v>
      </c>
      <c r="I61" s="20">
        <f t="shared" si="1"/>
        <v>13050.57792</v>
      </c>
      <c r="J61" s="21"/>
    </row>
    <row r="62" spans="1:10" s="22" customFormat="1" ht="51.9" customHeight="1" x14ac:dyDescent="0.25">
      <c r="A62" s="17" t="s">
        <v>174</v>
      </c>
      <c r="B62" s="18" t="s">
        <v>175</v>
      </c>
      <c r="C62" s="17" t="s">
        <v>44</v>
      </c>
      <c r="D62" s="17" t="s">
        <v>176</v>
      </c>
      <c r="E62" s="19" t="s">
        <v>54</v>
      </c>
      <c r="F62" s="20">
        <v>56.45</v>
      </c>
      <c r="G62" s="20">
        <v>88</v>
      </c>
      <c r="H62" s="20">
        <f t="shared" si="4"/>
        <v>113.30000000000001</v>
      </c>
      <c r="I62" s="20">
        <f t="shared" si="1"/>
        <v>6395.7850000000008</v>
      </c>
      <c r="J62" s="21"/>
    </row>
    <row r="63" spans="1:10" s="22" customFormat="1" ht="65.099999999999994" customHeight="1" x14ac:dyDescent="0.25">
      <c r="A63" s="17" t="s">
        <v>177</v>
      </c>
      <c r="B63" s="18" t="s">
        <v>178</v>
      </c>
      <c r="C63" s="17" t="s">
        <v>44</v>
      </c>
      <c r="D63" s="17" t="s">
        <v>179</v>
      </c>
      <c r="E63" s="19" t="s">
        <v>50</v>
      </c>
      <c r="F63" s="20">
        <v>46.88</v>
      </c>
      <c r="G63" s="20">
        <v>57.59</v>
      </c>
      <c r="H63" s="20">
        <f t="shared" si="4"/>
        <v>74.147125000000003</v>
      </c>
      <c r="I63" s="20">
        <f t="shared" si="1"/>
        <v>3476.0172200000002</v>
      </c>
      <c r="J63" s="21"/>
    </row>
    <row r="64" spans="1:10" s="22" customFormat="1" ht="65.099999999999994" customHeight="1" x14ac:dyDescent="0.25">
      <c r="A64" s="17" t="s">
        <v>180</v>
      </c>
      <c r="B64" s="18" t="s">
        <v>181</v>
      </c>
      <c r="C64" s="17" t="s">
        <v>44</v>
      </c>
      <c r="D64" s="17" t="s">
        <v>182</v>
      </c>
      <c r="E64" s="19" t="s">
        <v>50</v>
      </c>
      <c r="F64" s="20">
        <v>24</v>
      </c>
      <c r="G64">
        <v>41.72</v>
      </c>
      <c r="H64" s="20">
        <f t="shared" si="4"/>
        <v>53.714500000000001</v>
      </c>
      <c r="I64" s="20">
        <f t="shared" si="1"/>
        <v>1289.1480000000001</v>
      </c>
      <c r="J64" s="21"/>
    </row>
    <row r="65" spans="1:10" s="22" customFormat="1" ht="39" customHeight="1" x14ac:dyDescent="0.25">
      <c r="A65" s="17" t="s">
        <v>183</v>
      </c>
      <c r="B65" s="18" t="s">
        <v>184</v>
      </c>
      <c r="C65" s="17" t="s">
        <v>44</v>
      </c>
      <c r="D65" s="17" t="s">
        <v>185</v>
      </c>
      <c r="E65" s="19" t="s">
        <v>50</v>
      </c>
      <c r="F65" s="20">
        <v>272.05</v>
      </c>
      <c r="G65">
        <v>12.27</v>
      </c>
      <c r="H65" s="20">
        <f t="shared" si="4"/>
        <v>15.797625</v>
      </c>
      <c r="I65" s="20">
        <f t="shared" si="1"/>
        <v>4297.7438812500004</v>
      </c>
      <c r="J65" s="21"/>
    </row>
    <row r="66" spans="1:10" s="22" customFormat="1" ht="24" customHeight="1" x14ac:dyDescent="0.25">
      <c r="A66" s="17" t="s">
        <v>186</v>
      </c>
      <c r="B66" s="18" t="s">
        <v>187</v>
      </c>
      <c r="C66" s="17" t="s">
        <v>44</v>
      </c>
      <c r="D66" s="17" t="s">
        <v>188</v>
      </c>
      <c r="E66" s="19" t="s">
        <v>54</v>
      </c>
      <c r="F66" s="20">
        <v>1.76</v>
      </c>
      <c r="G66" s="20">
        <v>301.01</v>
      </c>
      <c r="H66" s="20">
        <f t="shared" si="4"/>
        <v>387.55037500000003</v>
      </c>
      <c r="I66" s="20">
        <f t="shared" si="1"/>
        <v>682.08866</v>
      </c>
      <c r="J66" s="21"/>
    </row>
    <row r="67" spans="1:10" s="22" customFormat="1" ht="26.1" customHeight="1" x14ac:dyDescent="0.25">
      <c r="A67" s="17" t="s">
        <v>189</v>
      </c>
      <c r="B67" s="18" t="s">
        <v>172</v>
      </c>
      <c r="C67" s="17" t="s">
        <v>44</v>
      </c>
      <c r="D67" s="17" t="s">
        <v>190</v>
      </c>
      <c r="E67" s="19" t="s">
        <v>54</v>
      </c>
      <c r="F67" s="20">
        <v>60</v>
      </c>
      <c r="G67" s="20">
        <v>70.08</v>
      </c>
      <c r="H67" s="20">
        <f t="shared" si="4"/>
        <v>90.228000000000009</v>
      </c>
      <c r="I67" s="20">
        <f t="shared" si="1"/>
        <v>5413.68</v>
      </c>
      <c r="J67" s="21"/>
    </row>
    <row r="68" spans="1:10" s="22" customFormat="1" ht="51.9" customHeight="1" x14ac:dyDescent="0.25">
      <c r="A68" s="17" t="s">
        <v>191</v>
      </c>
      <c r="B68" s="18" t="s">
        <v>192</v>
      </c>
      <c r="C68" s="17" t="s">
        <v>44</v>
      </c>
      <c r="D68" s="17" t="s">
        <v>193</v>
      </c>
      <c r="E68" s="19" t="s">
        <v>54</v>
      </c>
      <c r="F68" s="20">
        <v>2.31</v>
      </c>
      <c r="G68" s="20">
        <v>100.44</v>
      </c>
      <c r="H68" s="20">
        <f t="shared" si="4"/>
        <v>129.31650000000002</v>
      </c>
      <c r="I68" s="20">
        <f t="shared" si="1"/>
        <v>298.72111500000005</v>
      </c>
      <c r="J68" s="21"/>
    </row>
    <row r="69" spans="1:10" s="22" customFormat="1" ht="26.1" customHeight="1" x14ac:dyDescent="0.25">
      <c r="A69" s="17" t="s">
        <v>194</v>
      </c>
      <c r="B69" s="18" t="s">
        <v>195</v>
      </c>
      <c r="C69" s="17" t="s">
        <v>44</v>
      </c>
      <c r="D69" s="17" t="s">
        <v>196</v>
      </c>
      <c r="E69" s="19" t="s">
        <v>54</v>
      </c>
      <c r="F69" s="20">
        <v>367.78</v>
      </c>
      <c r="G69">
        <v>58.52</v>
      </c>
      <c r="H69" s="20">
        <f t="shared" si="4"/>
        <v>75.344500000000011</v>
      </c>
      <c r="I69" s="20">
        <f t="shared" si="1"/>
        <v>27710.200210000003</v>
      </c>
      <c r="J69" s="21"/>
    </row>
    <row r="70" spans="1:10" s="22" customFormat="1" ht="39" customHeight="1" x14ac:dyDescent="0.25">
      <c r="A70" s="17" t="s">
        <v>197</v>
      </c>
      <c r="B70" s="18" t="s">
        <v>198</v>
      </c>
      <c r="C70" s="17" t="s">
        <v>44</v>
      </c>
      <c r="D70" s="17" t="s">
        <v>199</v>
      </c>
      <c r="E70" s="19" t="s">
        <v>54</v>
      </c>
      <c r="F70" s="20">
        <v>367.78</v>
      </c>
      <c r="G70" s="20">
        <v>42.75</v>
      </c>
      <c r="H70" s="20">
        <f t="shared" si="4"/>
        <v>55.040625000000006</v>
      </c>
      <c r="I70" s="20">
        <f t="shared" si="1"/>
        <v>20242.8410625</v>
      </c>
      <c r="J70" s="21"/>
    </row>
    <row r="71" spans="1:10" s="22" customFormat="1" ht="39" customHeight="1" x14ac:dyDescent="0.25">
      <c r="A71" s="17" t="s">
        <v>200</v>
      </c>
      <c r="B71" s="35">
        <v>87261</v>
      </c>
      <c r="C71" s="17" t="s">
        <v>201</v>
      </c>
      <c r="D71" s="17" t="s">
        <v>202</v>
      </c>
      <c r="E71" s="19" t="s">
        <v>54</v>
      </c>
      <c r="F71" s="20">
        <v>365.31</v>
      </c>
      <c r="G71" s="20">
        <v>166.87</v>
      </c>
      <c r="H71" s="20">
        <f t="shared" si="4"/>
        <v>214.84512500000002</v>
      </c>
      <c r="I71" s="20">
        <f t="shared" si="1"/>
        <v>78485.072613750002</v>
      </c>
      <c r="J71" s="21"/>
    </row>
    <row r="72" spans="1:10" ht="24" customHeight="1" x14ac:dyDescent="0.25">
      <c r="A72" s="6" t="s">
        <v>203</v>
      </c>
      <c r="B72" s="6"/>
      <c r="C72" s="6"/>
      <c r="D72" s="6" t="s">
        <v>204</v>
      </c>
      <c r="E72" s="6"/>
      <c r="F72" s="7"/>
      <c r="G72" s="6"/>
      <c r="H72" s="31"/>
      <c r="I72" s="31"/>
      <c r="J72" s="8"/>
    </row>
    <row r="73" spans="1:10" s="22" customFormat="1" ht="39" customHeight="1" x14ac:dyDescent="0.25">
      <c r="A73" s="17" t="s">
        <v>205</v>
      </c>
      <c r="B73" s="18" t="s">
        <v>206</v>
      </c>
      <c r="C73" s="17" t="s">
        <v>44</v>
      </c>
      <c r="D73" s="17" t="s">
        <v>207</v>
      </c>
      <c r="E73" s="19" t="s">
        <v>54</v>
      </c>
      <c r="F73" s="20">
        <v>1968.94</v>
      </c>
      <c r="G73" s="20">
        <v>9.0500000000000007</v>
      </c>
      <c r="H73" s="20">
        <f t="shared" ref="H73:H80" si="5">G73*(1+28.75%)</f>
        <v>11.651875000000002</v>
      </c>
      <c r="I73" s="20">
        <f t="shared" si="1"/>
        <v>22941.842762500004</v>
      </c>
      <c r="J73" s="21"/>
    </row>
    <row r="74" spans="1:10" s="22" customFormat="1" ht="39" customHeight="1" x14ac:dyDescent="0.25">
      <c r="A74" s="17" t="s">
        <v>208</v>
      </c>
      <c r="B74" s="18" t="s">
        <v>209</v>
      </c>
      <c r="C74" s="17" t="s">
        <v>44</v>
      </c>
      <c r="D74" s="17" t="s">
        <v>210</v>
      </c>
      <c r="E74" s="19" t="s">
        <v>54</v>
      </c>
      <c r="F74" s="20">
        <v>1644.71</v>
      </c>
      <c r="G74" s="20">
        <v>34.19</v>
      </c>
      <c r="H74" s="20">
        <f t="shared" si="5"/>
        <v>44.019624999999998</v>
      </c>
      <c r="I74" s="20">
        <f t="shared" ref="I74:I137" si="6">(F74*H74)</f>
        <v>72399.517433749992</v>
      </c>
      <c r="J74" s="21"/>
    </row>
    <row r="75" spans="1:10" s="22" customFormat="1" ht="26.1" customHeight="1" x14ac:dyDescent="0.25">
      <c r="A75" s="17" t="s">
        <v>211</v>
      </c>
      <c r="B75" s="18" t="s">
        <v>212</v>
      </c>
      <c r="C75" s="17" t="s">
        <v>44</v>
      </c>
      <c r="D75" s="17" t="s">
        <v>213</v>
      </c>
      <c r="E75" s="19" t="s">
        <v>54</v>
      </c>
      <c r="F75" s="20">
        <v>876.55</v>
      </c>
      <c r="G75">
        <v>20.55</v>
      </c>
      <c r="H75" s="20">
        <f t="shared" si="5"/>
        <v>26.458125000000003</v>
      </c>
      <c r="I75" s="20">
        <f t="shared" si="6"/>
        <v>23191.869468750003</v>
      </c>
      <c r="J75" s="21"/>
    </row>
    <row r="76" spans="1:10" s="22" customFormat="1" ht="39" customHeight="1" x14ac:dyDescent="0.25">
      <c r="A76" s="17" t="s">
        <v>214</v>
      </c>
      <c r="B76" s="18" t="s">
        <v>215</v>
      </c>
      <c r="C76" s="17" t="s">
        <v>44</v>
      </c>
      <c r="D76" s="17" t="s">
        <v>216</v>
      </c>
      <c r="E76" s="19" t="s">
        <v>54</v>
      </c>
      <c r="F76" s="20">
        <v>1644.71</v>
      </c>
      <c r="G76" s="20">
        <v>15.18</v>
      </c>
      <c r="H76" s="20">
        <f t="shared" si="5"/>
        <v>19.544250000000002</v>
      </c>
      <c r="I76" s="20">
        <f t="shared" si="6"/>
        <v>32144.623417500003</v>
      </c>
      <c r="J76" s="21"/>
    </row>
    <row r="77" spans="1:10" s="22" customFormat="1" ht="26.1" customHeight="1" x14ac:dyDescent="0.25">
      <c r="A77" s="17" t="s">
        <v>217</v>
      </c>
      <c r="B77" s="18" t="s">
        <v>218</v>
      </c>
      <c r="C77" s="17" t="s">
        <v>44</v>
      </c>
      <c r="D77" s="17" t="s">
        <v>219</v>
      </c>
      <c r="E77" s="19" t="s">
        <v>54</v>
      </c>
      <c r="F77" s="20">
        <v>708.81</v>
      </c>
      <c r="G77">
        <v>28.66</v>
      </c>
      <c r="H77" s="20">
        <f t="shared" si="5"/>
        <v>36.899750000000004</v>
      </c>
      <c r="I77" s="20">
        <f t="shared" si="6"/>
        <v>26154.911797500001</v>
      </c>
      <c r="J77" s="21"/>
    </row>
    <row r="78" spans="1:10" s="22" customFormat="1" ht="26.1" customHeight="1" x14ac:dyDescent="0.25">
      <c r="A78" s="17" t="s">
        <v>220</v>
      </c>
      <c r="B78" s="18" t="s">
        <v>221</v>
      </c>
      <c r="C78" s="17" t="s">
        <v>44</v>
      </c>
      <c r="D78" s="17" t="s">
        <v>222</v>
      </c>
      <c r="E78" s="19" t="s">
        <v>54</v>
      </c>
      <c r="F78" s="20">
        <v>324.23</v>
      </c>
      <c r="G78">
        <v>32.479999999999997</v>
      </c>
      <c r="H78" s="20">
        <f t="shared" si="5"/>
        <v>41.817999999999998</v>
      </c>
      <c r="I78" s="20">
        <f t="shared" si="6"/>
        <v>13558.65014</v>
      </c>
      <c r="J78" s="21"/>
    </row>
    <row r="79" spans="1:10" s="22" customFormat="1" ht="39" customHeight="1" x14ac:dyDescent="0.25">
      <c r="A79" s="17" t="s">
        <v>223</v>
      </c>
      <c r="B79" s="18" t="s">
        <v>224</v>
      </c>
      <c r="C79" s="17" t="s">
        <v>44</v>
      </c>
      <c r="D79" s="17" t="s">
        <v>225</v>
      </c>
      <c r="E79" s="19" t="s">
        <v>54</v>
      </c>
      <c r="F79" s="20">
        <v>7.74</v>
      </c>
      <c r="G79">
        <v>90.75</v>
      </c>
      <c r="H79" s="20">
        <f t="shared" si="5"/>
        <v>116.840625</v>
      </c>
      <c r="I79" s="20">
        <f t="shared" si="6"/>
        <v>904.34643750000009</v>
      </c>
      <c r="J79" s="21"/>
    </row>
    <row r="80" spans="1:10" s="22" customFormat="1" ht="39" customHeight="1" x14ac:dyDescent="0.25">
      <c r="A80" s="17" t="s">
        <v>226</v>
      </c>
      <c r="B80" s="18" t="s">
        <v>227</v>
      </c>
      <c r="C80" s="17" t="s">
        <v>44</v>
      </c>
      <c r="D80" s="17" t="s">
        <v>228</v>
      </c>
      <c r="E80" s="19" t="s">
        <v>54</v>
      </c>
      <c r="F80" s="20">
        <v>316.49</v>
      </c>
      <c r="G80" s="20">
        <v>85.03</v>
      </c>
      <c r="H80" s="20">
        <f t="shared" si="5"/>
        <v>109.47612500000001</v>
      </c>
      <c r="I80" s="20">
        <f t="shared" si="6"/>
        <v>34648.098801250002</v>
      </c>
      <c r="J80" s="21"/>
    </row>
    <row r="81" spans="1:10" ht="24" customHeight="1" x14ac:dyDescent="0.25">
      <c r="A81" s="6" t="s">
        <v>229</v>
      </c>
      <c r="B81" s="6"/>
      <c r="C81" s="6"/>
      <c r="D81" s="6" t="s">
        <v>230</v>
      </c>
      <c r="E81" s="6"/>
      <c r="F81" s="7"/>
      <c r="G81" s="6"/>
      <c r="H81" s="31"/>
      <c r="I81" s="31"/>
      <c r="J81" s="8"/>
    </row>
    <row r="82" spans="1:10" s="22" customFormat="1" ht="39" customHeight="1" x14ac:dyDescent="0.25">
      <c r="A82" s="17" t="s">
        <v>231</v>
      </c>
      <c r="B82" s="18" t="s">
        <v>232</v>
      </c>
      <c r="C82" s="17" t="s">
        <v>44</v>
      </c>
      <c r="D82" s="17" t="s">
        <v>233</v>
      </c>
      <c r="E82" s="19" t="s">
        <v>54</v>
      </c>
      <c r="F82" s="20">
        <v>360.77</v>
      </c>
      <c r="G82" s="20">
        <v>15.61</v>
      </c>
      <c r="H82" s="20">
        <f>G82*(1+28.75%)</f>
        <v>20.097875000000002</v>
      </c>
      <c r="I82" s="20">
        <f t="shared" si="6"/>
        <v>7250.7103637500004</v>
      </c>
      <c r="J82" s="21"/>
    </row>
    <row r="83" spans="1:10" s="22" customFormat="1" ht="39" customHeight="1" x14ac:dyDescent="0.25">
      <c r="A83" s="17" t="s">
        <v>234</v>
      </c>
      <c r="B83" s="18" t="s">
        <v>235</v>
      </c>
      <c r="C83" s="17" t="s">
        <v>44</v>
      </c>
      <c r="D83" s="17" t="s">
        <v>236</v>
      </c>
      <c r="E83" s="19" t="s">
        <v>54</v>
      </c>
      <c r="F83" s="20">
        <v>365.31</v>
      </c>
      <c r="G83" s="20">
        <v>16.809999999999999</v>
      </c>
      <c r="H83" s="20">
        <f>G83*(1+28.75%)</f>
        <v>21.642875</v>
      </c>
      <c r="I83" s="20">
        <f t="shared" si="6"/>
        <v>7906.3586662500002</v>
      </c>
      <c r="J83" s="21"/>
    </row>
    <row r="84" spans="1:10" s="22" customFormat="1" ht="51.9" customHeight="1" x14ac:dyDescent="0.25">
      <c r="A84" s="17" t="s">
        <v>237</v>
      </c>
      <c r="B84" s="35" t="s">
        <v>238</v>
      </c>
      <c r="C84" s="17" t="s">
        <v>22</v>
      </c>
      <c r="D84" s="17" t="s">
        <v>239</v>
      </c>
      <c r="E84" s="19" t="s">
        <v>54</v>
      </c>
      <c r="F84" s="20">
        <v>20.440000000000001</v>
      </c>
      <c r="G84" s="36">
        <v>86</v>
      </c>
      <c r="H84" s="20">
        <f>G84*(1+28.75%)</f>
        <v>110.72500000000001</v>
      </c>
      <c r="I84" s="20">
        <f t="shared" si="6"/>
        <v>2263.2190000000005</v>
      </c>
      <c r="J84" s="21"/>
    </row>
    <row r="85" spans="1:10" s="22" customFormat="1" ht="51.9" customHeight="1" x14ac:dyDescent="0.25">
      <c r="A85" s="17" t="s">
        <v>240</v>
      </c>
      <c r="B85" s="18" t="s">
        <v>241</v>
      </c>
      <c r="C85" s="17" t="s">
        <v>44</v>
      </c>
      <c r="D85" s="17" t="s">
        <v>242</v>
      </c>
      <c r="E85" s="19" t="s">
        <v>54</v>
      </c>
      <c r="F85" s="20">
        <v>340.33</v>
      </c>
      <c r="G85" s="20">
        <v>69.12</v>
      </c>
      <c r="H85" s="20">
        <f>G85*(1+28.75%)</f>
        <v>88.992000000000019</v>
      </c>
      <c r="I85" s="20">
        <f t="shared" si="6"/>
        <v>30286.647360000006</v>
      </c>
      <c r="J85" s="21"/>
    </row>
    <row r="86" spans="1:10" s="22" customFormat="1" ht="26.1" customHeight="1" x14ac:dyDescent="0.25">
      <c r="A86" s="17" t="s">
        <v>243</v>
      </c>
      <c r="B86" s="18" t="s">
        <v>244</v>
      </c>
      <c r="C86" s="17" t="s">
        <v>44</v>
      </c>
      <c r="D86" s="17" t="s">
        <v>245</v>
      </c>
      <c r="E86" s="19" t="s">
        <v>54</v>
      </c>
      <c r="F86" s="20">
        <v>4.54</v>
      </c>
      <c r="G86" s="20">
        <v>29.36</v>
      </c>
      <c r="H86" s="20">
        <f>G86*(1+28.75%)</f>
        <v>37.801000000000002</v>
      </c>
      <c r="I86" s="20">
        <f t="shared" si="6"/>
        <v>171.61654000000001</v>
      </c>
      <c r="J86" s="21"/>
    </row>
    <row r="87" spans="1:10" ht="24" customHeight="1" x14ac:dyDescent="0.25">
      <c r="A87" s="6" t="s">
        <v>246</v>
      </c>
      <c r="B87" s="6"/>
      <c r="C87" s="6"/>
      <c r="D87" s="6" t="s">
        <v>247</v>
      </c>
      <c r="E87" s="6"/>
      <c r="F87" s="7"/>
      <c r="G87" s="6"/>
      <c r="H87" s="31"/>
      <c r="I87" s="89">
        <f>I89+I90+I91+I92+I93+I94+I95+I96+I98+I99+I100+I101+I102+I103+I104+I105+I106+I107+I109+I110+I111+I112</f>
        <v>97422.441206249991</v>
      </c>
      <c r="J87" s="8"/>
    </row>
    <row r="88" spans="1:10" ht="24" customHeight="1" x14ac:dyDescent="0.25">
      <c r="A88" s="6" t="s">
        <v>248</v>
      </c>
      <c r="B88" s="6"/>
      <c r="C88" s="6"/>
      <c r="D88" s="6" t="s">
        <v>249</v>
      </c>
      <c r="E88" s="6"/>
      <c r="F88" s="7"/>
      <c r="G88" s="6"/>
      <c r="H88" s="31"/>
      <c r="I88" s="31"/>
      <c r="J88" s="8"/>
    </row>
    <row r="89" spans="1:10" s="22" customFormat="1" ht="39" customHeight="1" x14ac:dyDescent="0.25">
      <c r="A89" s="17" t="s">
        <v>250</v>
      </c>
      <c r="B89" s="18" t="s">
        <v>251</v>
      </c>
      <c r="C89" s="17" t="s">
        <v>44</v>
      </c>
      <c r="D89" s="17" t="s">
        <v>252</v>
      </c>
      <c r="E89" s="19" t="s">
        <v>46</v>
      </c>
      <c r="F89" s="20">
        <v>2</v>
      </c>
      <c r="G89">
        <v>877.83</v>
      </c>
      <c r="H89" s="20">
        <f t="shared" ref="H89:H96" si="7">G89*(1+28.75%)</f>
        <v>1130.2061250000002</v>
      </c>
      <c r="I89" s="20">
        <f t="shared" si="6"/>
        <v>2260.4122500000003</v>
      </c>
      <c r="J89" s="21"/>
    </row>
    <row r="90" spans="1:10" s="22" customFormat="1" ht="39" customHeight="1" x14ac:dyDescent="0.25">
      <c r="A90" s="17" t="s">
        <v>253</v>
      </c>
      <c r="B90" s="18" t="s">
        <v>254</v>
      </c>
      <c r="C90" s="17" t="s">
        <v>44</v>
      </c>
      <c r="D90" s="17" t="s">
        <v>255</v>
      </c>
      <c r="E90" s="19" t="s">
        <v>46</v>
      </c>
      <c r="F90" s="20">
        <v>16</v>
      </c>
      <c r="G90" s="20">
        <v>849.18</v>
      </c>
      <c r="H90" s="20">
        <f t="shared" si="7"/>
        <v>1093.31925</v>
      </c>
      <c r="I90" s="20">
        <f t="shared" si="6"/>
        <v>17493.108</v>
      </c>
      <c r="J90" s="21"/>
    </row>
    <row r="91" spans="1:10" s="22" customFormat="1" ht="24" customHeight="1" x14ac:dyDescent="0.25">
      <c r="A91" s="17" t="s">
        <v>256</v>
      </c>
      <c r="B91" s="35">
        <v>110478</v>
      </c>
      <c r="C91" s="94" t="s">
        <v>257</v>
      </c>
      <c r="D91" s="17" t="s">
        <v>258</v>
      </c>
      <c r="E91" s="19" t="s">
        <v>46</v>
      </c>
      <c r="F91" s="20">
        <v>4</v>
      </c>
      <c r="G91" s="20">
        <v>325</v>
      </c>
      <c r="H91" s="20">
        <f t="shared" si="7"/>
        <v>418.43750000000006</v>
      </c>
      <c r="I91" s="20">
        <f t="shared" si="6"/>
        <v>1673.7500000000002</v>
      </c>
      <c r="J91" s="21"/>
    </row>
    <row r="92" spans="1:10" s="22" customFormat="1" ht="51.9" customHeight="1" x14ac:dyDescent="0.25">
      <c r="A92" s="17" t="s">
        <v>259</v>
      </c>
      <c r="B92" s="35" t="s">
        <v>260</v>
      </c>
      <c r="C92" s="94" t="s">
        <v>22</v>
      </c>
      <c r="D92" s="17" t="s">
        <v>261</v>
      </c>
      <c r="E92" s="19" t="s">
        <v>46</v>
      </c>
      <c r="F92" s="20">
        <v>2</v>
      </c>
      <c r="G92" s="20">
        <v>285</v>
      </c>
      <c r="H92" s="20">
        <f t="shared" si="7"/>
        <v>366.9375</v>
      </c>
      <c r="I92" s="20">
        <f t="shared" si="6"/>
        <v>733.875</v>
      </c>
      <c r="J92" s="21"/>
    </row>
    <row r="93" spans="1:10" s="22" customFormat="1" ht="51.9" customHeight="1" x14ac:dyDescent="0.25">
      <c r="A93" s="17" t="s">
        <v>262</v>
      </c>
      <c r="B93" s="35">
        <v>13034</v>
      </c>
      <c r="C93" s="94" t="s">
        <v>153</v>
      </c>
      <c r="D93" s="17" t="s">
        <v>264</v>
      </c>
      <c r="E93" s="19" t="s">
        <v>46</v>
      </c>
      <c r="F93" s="20">
        <v>2</v>
      </c>
      <c r="G93" s="20">
        <v>420</v>
      </c>
      <c r="H93" s="20">
        <f t="shared" si="7"/>
        <v>540.75</v>
      </c>
      <c r="I93" s="20">
        <f t="shared" si="6"/>
        <v>1081.5</v>
      </c>
      <c r="J93" s="21"/>
    </row>
    <row r="94" spans="1:10" s="22" customFormat="1" ht="26.1" customHeight="1" x14ac:dyDescent="0.25">
      <c r="A94" s="17" t="s">
        <v>265</v>
      </c>
      <c r="B94" s="35" t="s">
        <v>266</v>
      </c>
      <c r="C94" s="94" t="s">
        <v>153</v>
      </c>
      <c r="D94" s="17" t="s">
        <v>267</v>
      </c>
      <c r="E94" s="19" t="s">
        <v>46</v>
      </c>
      <c r="F94" s="20">
        <v>3</v>
      </c>
      <c r="G94" s="20">
        <v>430</v>
      </c>
      <c r="H94" s="20">
        <f t="shared" si="7"/>
        <v>553.625</v>
      </c>
      <c r="I94" s="20">
        <f t="shared" si="6"/>
        <v>1660.875</v>
      </c>
      <c r="J94" s="21"/>
    </row>
    <row r="95" spans="1:10" s="22" customFormat="1" ht="51.9" customHeight="1" x14ac:dyDescent="0.25">
      <c r="A95" s="17" t="s">
        <v>268</v>
      </c>
      <c r="B95" s="35" t="s">
        <v>263</v>
      </c>
      <c r="C95" s="94" t="s">
        <v>153</v>
      </c>
      <c r="D95" s="17" t="s">
        <v>269</v>
      </c>
      <c r="E95" s="19" t="s">
        <v>46</v>
      </c>
      <c r="F95" s="20">
        <v>2</v>
      </c>
      <c r="G95" s="20">
        <v>420</v>
      </c>
      <c r="H95" s="20">
        <f t="shared" si="7"/>
        <v>540.75</v>
      </c>
      <c r="I95" s="20">
        <f t="shared" si="6"/>
        <v>1081.5</v>
      </c>
      <c r="J95" s="21"/>
    </row>
    <row r="96" spans="1:10" s="22" customFormat="1" ht="39" customHeight="1" x14ac:dyDescent="0.25">
      <c r="A96" s="17" t="s">
        <v>270</v>
      </c>
      <c r="B96" s="18" t="s">
        <v>271</v>
      </c>
      <c r="C96" s="17" t="s">
        <v>44</v>
      </c>
      <c r="D96" s="17" t="s">
        <v>272</v>
      </c>
      <c r="E96" s="19" t="s">
        <v>54</v>
      </c>
      <c r="F96" s="20">
        <v>97.86</v>
      </c>
      <c r="G96">
        <v>25.45</v>
      </c>
      <c r="H96" s="20">
        <f t="shared" si="7"/>
        <v>32.766874999999999</v>
      </c>
      <c r="I96" s="20">
        <f t="shared" si="6"/>
        <v>3206.5663875</v>
      </c>
      <c r="J96" s="21"/>
    </row>
    <row r="97" spans="1:10" ht="24" customHeight="1" x14ac:dyDescent="0.25">
      <c r="A97" s="6" t="s">
        <v>273</v>
      </c>
      <c r="B97" s="6"/>
      <c r="C97" s="6"/>
      <c r="D97" s="6" t="s">
        <v>274</v>
      </c>
      <c r="E97" s="6"/>
      <c r="F97" s="7"/>
      <c r="G97" s="6"/>
      <c r="H97" s="31"/>
      <c r="I97" s="31"/>
      <c r="J97" s="8"/>
    </row>
    <row r="98" spans="1:10" s="22" customFormat="1" ht="65.099999999999994" customHeight="1" x14ac:dyDescent="0.25">
      <c r="A98" s="17" t="s">
        <v>275</v>
      </c>
      <c r="B98" s="18" t="s">
        <v>276</v>
      </c>
      <c r="C98" s="17" t="s">
        <v>44</v>
      </c>
      <c r="D98" s="17" t="s">
        <v>277</v>
      </c>
      <c r="E98" s="19" t="s">
        <v>54</v>
      </c>
      <c r="F98" s="20">
        <v>12</v>
      </c>
      <c r="G98" s="1">
        <v>1040.6500000000001</v>
      </c>
      <c r="H98" s="20">
        <f t="shared" ref="H98:H107" si="8">G98*(1+28.75%)</f>
        <v>1339.8368750000002</v>
      </c>
      <c r="I98" s="20">
        <f t="shared" si="6"/>
        <v>16078.042500000003</v>
      </c>
      <c r="J98" s="21"/>
    </row>
    <row r="99" spans="1:10" s="22" customFormat="1" ht="39" customHeight="1" x14ac:dyDescent="0.25">
      <c r="A99" s="17" t="s">
        <v>278</v>
      </c>
      <c r="B99" s="35">
        <v>91341</v>
      </c>
      <c r="C99" s="17" t="s">
        <v>201</v>
      </c>
      <c r="D99" s="17" t="s">
        <v>279</v>
      </c>
      <c r="E99" s="19" t="s">
        <v>54</v>
      </c>
      <c r="F99" s="20">
        <v>12.6</v>
      </c>
      <c r="G99" s="20">
        <v>720</v>
      </c>
      <c r="H99" s="20">
        <f t="shared" si="8"/>
        <v>927.00000000000011</v>
      </c>
      <c r="I99" s="20">
        <f t="shared" si="6"/>
        <v>11680.2</v>
      </c>
      <c r="J99" s="21"/>
    </row>
    <row r="100" spans="1:10" s="22" customFormat="1" ht="51.9" customHeight="1" x14ac:dyDescent="0.25">
      <c r="A100" s="17" t="s">
        <v>280</v>
      </c>
      <c r="B100" s="35" t="s">
        <v>281</v>
      </c>
      <c r="C100" s="17" t="s">
        <v>22</v>
      </c>
      <c r="D100" s="30" t="s">
        <v>282</v>
      </c>
      <c r="E100" s="19" t="s">
        <v>54</v>
      </c>
      <c r="F100" s="20">
        <v>27.8</v>
      </c>
      <c r="G100" s="20">
        <v>530</v>
      </c>
      <c r="H100" s="20">
        <f t="shared" si="8"/>
        <v>682.375</v>
      </c>
      <c r="I100" s="20">
        <f t="shared" si="6"/>
        <v>18970.025000000001</v>
      </c>
      <c r="J100" s="21"/>
    </row>
    <row r="101" spans="1:10" s="22" customFormat="1" ht="24" customHeight="1" x14ac:dyDescent="0.25">
      <c r="A101" s="17" t="s">
        <v>283</v>
      </c>
      <c r="B101" s="35" t="s">
        <v>284</v>
      </c>
      <c r="C101" s="17" t="s">
        <v>44</v>
      </c>
      <c r="D101" s="17" t="s">
        <v>285</v>
      </c>
      <c r="E101" s="19" t="s">
        <v>54</v>
      </c>
      <c r="F101" s="20">
        <v>9.75</v>
      </c>
      <c r="G101" s="20">
        <v>243.97</v>
      </c>
      <c r="H101" s="20">
        <f t="shared" si="8"/>
        <v>314.11137500000001</v>
      </c>
      <c r="I101" s="20">
        <f t="shared" si="6"/>
        <v>3062.5859062499999</v>
      </c>
      <c r="J101" s="21"/>
    </row>
    <row r="102" spans="1:10" s="22" customFormat="1" ht="39" customHeight="1" x14ac:dyDescent="0.25">
      <c r="A102" s="17" t="s">
        <v>286</v>
      </c>
      <c r="B102" s="35" t="s">
        <v>287</v>
      </c>
      <c r="C102" s="17" t="s">
        <v>153</v>
      </c>
      <c r="D102" s="17" t="s">
        <v>288</v>
      </c>
      <c r="E102" s="19" t="s">
        <v>54</v>
      </c>
      <c r="F102" s="20">
        <v>6</v>
      </c>
      <c r="G102" s="20">
        <v>265.06</v>
      </c>
      <c r="H102" s="20">
        <f t="shared" si="8"/>
        <v>341.26475000000005</v>
      </c>
      <c r="I102" s="20">
        <f t="shared" si="6"/>
        <v>2047.5885000000003</v>
      </c>
      <c r="J102" s="21"/>
    </row>
    <row r="103" spans="1:10" s="22" customFormat="1" ht="26.1" customHeight="1" x14ac:dyDescent="0.25">
      <c r="A103" s="17" t="s">
        <v>289</v>
      </c>
      <c r="B103" s="35" t="s">
        <v>290</v>
      </c>
      <c r="C103" s="17" t="s">
        <v>153</v>
      </c>
      <c r="D103" s="17" t="s">
        <v>291</v>
      </c>
      <c r="E103" s="19" t="s">
        <v>54</v>
      </c>
      <c r="F103" s="20">
        <v>0.8</v>
      </c>
      <c r="G103" s="20">
        <v>288.14</v>
      </c>
      <c r="H103" s="20">
        <f t="shared" si="8"/>
        <v>370.98025000000001</v>
      </c>
      <c r="I103" s="20">
        <f t="shared" si="6"/>
        <v>296.7842</v>
      </c>
      <c r="J103" s="21"/>
    </row>
    <row r="104" spans="1:10" s="22" customFormat="1" ht="26.1" customHeight="1" x14ac:dyDescent="0.25">
      <c r="A104" s="17" t="s">
        <v>292</v>
      </c>
      <c r="B104" s="35" t="s">
        <v>293</v>
      </c>
      <c r="C104" s="17" t="s">
        <v>44</v>
      </c>
      <c r="D104" s="17" t="s">
        <v>294</v>
      </c>
      <c r="E104" s="19" t="s">
        <v>54</v>
      </c>
      <c r="F104" s="20">
        <v>0.8</v>
      </c>
      <c r="G104">
        <v>407.98</v>
      </c>
      <c r="H104" s="20">
        <f t="shared" si="8"/>
        <v>525.27425000000005</v>
      </c>
      <c r="I104" s="20">
        <f t="shared" si="6"/>
        <v>420.21940000000006</v>
      </c>
      <c r="J104" s="21"/>
    </row>
    <row r="105" spans="1:10" s="22" customFormat="1" ht="24" customHeight="1" x14ac:dyDescent="0.25">
      <c r="A105" s="17" t="s">
        <v>295</v>
      </c>
      <c r="B105" s="35" t="s">
        <v>296</v>
      </c>
      <c r="C105" s="17" t="s">
        <v>44</v>
      </c>
      <c r="D105" s="17" t="s">
        <v>297</v>
      </c>
      <c r="E105" s="19" t="s">
        <v>54</v>
      </c>
      <c r="F105" s="20">
        <v>6.3</v>
      </c>
      <c r="G105">
        <v>384.48</v>
      </c>
      <c r="H105" s="20">
        <f t="shared" si="8"/>
        <v>495.01800000000009</v>
      </c>
      <c r="I105" s="20">
        <f t="shared" si="6"/>
        <v>3118.6134000000006</v>
      </c>
      <c r="J105" s="21"/>
    </row>
    <row r="106" spans="1:10" s="22" customFormat="1" ht="24" customHeight="1" x14ac:dyDescent="0.25">
      <c r="A106" s="17" t="s">
        <v>298</v>
      </c>
      <c r="B106" s="35" t="s">
        <v>299</v>
      </c>
      <c r="C106" s="17" t="s">
        <v>44</v>
      </c>
      <c r="D106" s="17" t="s">
        <v>300</v>
      </c>
      <c r="E106" s="19" t="s">
        <v>54</v>
      </c>
      <c r="F106" s="20">
        <v>2.1</v>
      </c>
      <c r="G106">
        <v>436.55</v>
      </c>
      <c r="H106" s="20">
        <f t="shared" si="8"/>
        <v>562.05812500000002</v>
      </c>
      <c r="I106" s="20">
        <f t="shared" si="6"/>
        <v>1180.3220625000001</v>
      </c>
      <c r="J106" s="21"/>
    </row>
    <row r="107" spans="1:10" s="22" customFormat="1" ht="39" customHeight="1" x14ac:dyDescent="0.25">
      <c r="A107" s="17" t="s">
        <v>301</v>
      </c>
      <c r="B107" s="35">
        <v>11445</v>
      </c>
      <c r="C107" s="17" t="s">
        <v>153</v>
      </c>
      <c r="D107" s="17" t="s">
        <v>302</v>
      </c>
      <c r="E107" s="19" t="s">
        <v>54</v>
      </c>
      <c r="F107" s="20">
        <v>7.56</v>
      </c>
      <c r="G107" s="20">
        <v>820</v>
      </c>
      <c r="H107" s="20">
        <f t="shared" si="8"/>
        <v>1055.75</v>
      </c>
      <c r="I107" s="20">
        <f t="shared" si="6"/>
        <v>7981.4699999999993</v>
      </c>
      <c r="J107" s="21"/>
    </row>
    <row r="108" spans="1:10" ht="24" customHeight="1" x14ac:dyDescent="0.25">
      <c r="A108" s="6" t="s">
        <v>303</v>
      </c>
      <c r="B108" s="37"/>
      <c r="C108" s="6"/>
      <c r="D108" s="6" t="s">
        <v>304</v>
      </c>
      <c r="E108" s="6"/>
      <c r="F108" s="7"/>
      <c r="G108" s="6"/>
      <c r="H108" s="31"/>
      <c r="I108" s="31"/>
      <c r="J108" s="8"/>
    </row>
    <row r="109" spans="1:10" s="22" customFormat="1" ht="39" customHeight="1" x14ac:dyDescent="0.25">
      <c r="A109" s="17" t="s">
        <v>305</v>
      </c>
      <c r="B109" s="35" t="s">
        <v>306</v>
      </c>
      <c r="C109" s="17" t="s">
        <v>22</v>
      </c>
      <c r="D109" s="17" t="s">
        <v>307</v>
      </c>
      <c r="E109" s="19" t="s">
        <v>46</v>
      </c>
      <c r="F109" s="20">
        <v>1</v>
      </c>
      <c r="G109" s="20">
        <v>286</v>
      </c>
      <c r="H109" s="20">
        <f>G109*(1+28.75%)</f>
        <v>368.22500000000002</v>
      </c>
      <c r="I109" s="20">
        <f t="shared" si="6"/>
        <v>368.22500000000002</v>
      </c>
      <c r="J109" s="21"/>
    </row>
    <row r="110" spans="1:10" s="22" customFormat="1" ht="39" customHeight="1" x14ac:dyDescent="0.25">
      <c r="A110" s="17" t="s">
        <v>308</v>
      </c>
      <c r="B110" s="35" t="s">
        <v>309</v>
      </c>
      <c r="C110" s="17" t="s">
        <v>22</v>
      </c>
      <c r="D110" s="17" t="s">
        <v>310</v>
      </c>
      <c r="E110" s="19" t="s">
        <v>46</v>
      </c>
      <c r="F110" s="20">
        <v>1</v>
      </c>
      <c r="G110" s="20">
        <v>325</v>
      </c>
      <c r="H110" s="20">
        <f>G110*(1+28.75%)</f>
        <v>418.43750000000006</v>
      </c>
      <c r="I110" s="20">
        <f t="shared" si="6"/>
        <v>418.43750000000006</v>
      </c>
      <c r="J110" s="21"/>
    </row>
    <row r="111" spans="1:10" s="22" customFormat="1" ht="39" customHeight="1" x14ac:dyDescent="0.25">
      <c r="A111" s="17" t="s">
        <v>311</v>
      </c>
      <c r="B111" s="35" t="s">
        <v>312</v>
      </c>
      <c r="C111" s="17" t="s">
        <v>313</v>
      </c>
      <c r="D111" s="17" t="s">
        <v>314</v>
      </c>
      <c r="E111" s="19" t="s">
        <v>54</v>
      </c>
      <c r="F111" s="20">
        <v>15.12</v>
      </c>
      <c r="G111" s="20">
        <v>125</v>
      </c>
      <c r="H111" s="20">
        <f>G111*(1+28.75%)</f>
        <v>160.9375</v>
      </c>
      <c r="I111" s="20">
        <f t="shared" si="6"/>
        <v>2433.375</v>
      </c>
      <c r="J111" s="21"/>
    </row>
    <row r="112" spans="1:10" s="22" customFormat="1" ht="51.9" customHeight="1" x14ac:dyDescent="0.25">
      <c r="A112" s="17" t="s">
        <v>315</v>
      </c>
      <c r="B112" s="35" t="s">
        <v>316</v>
      </c>
      <c r="C112" s="17" t="s">
        <v>44</v>
      </c>
      <c r="D112" s="17" t="s">
        <v>317</v>
      </c>
      <c r="E112" s="19" t="s">
        <v>54</v>
      </c>
      <c r="F112" s="20">
        <v>0.8</v>
      </c>
      <c r="G112">
        <v>169.87</v>
      </c>
      <c r="H112" s="20">
        <f>G112*(1+28.75%)</f>
        <v>218.70762500000001</v>
      </c>
      <c r="I112" s="20">
        <f t="shared" si="6"/>
        <v>174.96610000000001</v>
      </c>
      <c r="J112" s="21"/>
    </row>
    <row r="113" spans="1:10" ht="24" customHeight="1" x14ac:dyDescent="0.25">
      <c r="A113" s="6" t="s">
        <v>318</v>
      </c>
      <c r="B113" s="37"/>
      <c r="C113" s="6"/>
      <c r="D113" s="6" t="s">
        <v>319</v>
      </c>
      <c r="E113" s="6"/>
      <c r="F113" s="7"/>
      <c r="G113" s="6"/>
      <c r="H113" s="31"/>
      <c r="I113" s="89">
        <f>SUM(I115:I188)</f>
        <v>179952.64970375001</v>
      </c>
      <c r="J113" s="8"/>
    </row>
    <row r="114" spans="1:10" ht="24" customHeight="1" x14ac:dyDescent="0.25">
      <c r="A114" s="6" t="s">
        <v>320</v>
      </c>
      <c r="B114" s="6"/>
      <c r="C114" s="6"/>
      <c r="D114" s="6" t="s">
        <v>321</v>
      </c>
      <c r="E114" s="6"/>
      <c r="F114" s="7"/>
      <c r="G114" s="6"/>
      <c r="H114" s="31"/>
      <c r="I114" s="31"/>
      <c r="J114" s="8"/>
    </row>
    <row r="115" spans="1:10" s="22" customFormat="1" ht="65.099999999999994" customHeight="1" x14ac:dyDescent="0.25">
      <c r="A115" s="17" t="s">
        <v>322</v>
      </c>
      <c r="B115" s="18" t="s">
        <v>323</v>
      </c>
      <c r="C115" s="17" t="s">
        <v>44</v>
      </c>
      <c r="D115" s="17" t="s">
        <v>324</v>
      </c>
      <c r="E115" s="19" t="s">
        <v>46</v>
      </c>
      <c r="F115" s="20">
        <v>1</v>
      </c>
      <c r="G115" s="1">
        <v>7794.99</v>
      </c>
      <c r="H115" s="20">
        <f>G115*(1+28.75%)</f>
        <v>10036.049625</v>
      </c>
      <c r="I115" s="20">
        <f t="shared" si="6"/>
        <v>10036.049625</v>
      </c>
      <c r="J115" s="21"/>
    </row>
    <row r="116" spans="1:10" s="22" customFormat="1" ht="78" customHeight="1" x14ac:dyDescent="0.25">
      <c r="A116" s="17" t="s">
        <v>325</v>
      </c>
      <c r="B116" s="18" t="s">
        <v>326</v>
      </c>
      <c r="C116" s="17" t="s">
        <v>44</v>
      </c>
      <c r="D116" s="17" t="s">
        <v>327</v>
      </c>
      <c r="E116" s="19" t="s">
        <v>46</v>
      </c>
      <c r="F116" s="20">
        <v>2</v>
      </c>
      <c r="G116" s="20">
        <v>710.35</v>
      </c>
      <c r="H116" s="20">
        <f>G116*(1+28.75%)</f>
        <v>914.57562500000006</v>
      </c>
      <c r="I116" s="20">
        <f t="shared" si="6"/>
        <v>1829.1512500000001</v>
      </c>
      <c r="J116" s="21"/>
    </row>
    <row r="117" spans="1:10" ht="24" customHeight="1" x14ac:dyDescent="0.25">
      <c r="A117" s="6" t="s">
        <v>328</v>
      </c>
      <c r="B117" s="6"/>
      <c r="C117" s="6"/>
      <c r="D117" s="6" t="s">
        <v>329</v>
      </c>
      <c r="E117" s="6"/>
      <c r="F117" s="7"/>
      <c r="G117" s="6"/>
      <c r="H117" s="31"/>
      <c r="I117" s="31"/>
      <c r="J117" s="8"/>
    </row>
    <row r="118" spans="1:10" s="22" customFormat="1" ht="39" customHeight="1" x14ac:dyDescent="0.25">
      <c r="A118" s="17" t="s">
        <v>330</v>
      </c>
      <c r="B118" s="18" t="s">
        <v>331</v>
      </c>
      <c r="C118" s="17" t="s">
        <v>44</v>
      </c>
      <c r="D118" s="17" t="s">
        <v>332</v>
      </c>
      <c r="E118" s="19" t="s">
        <v>46</v>
      </c>
      <c r="F118" s="20">
        <v>75</v>
      </c>
      <c r="G118" s="20">
        <v>408.31</v>
      </c>
      <c r="H118" s="20">
        <f t="shared" ref="H118:H154" si="9">G118*(1+28.75%)</f>
        <v>525.69912500000009</v>
      </c>
      <c r="I118" s="20">
        <f t="shared" si="6"/>
        <v>39427.434375000004</v>
      </c>
      <c r="J118" s="21"/>
    </row>
    <row r="119" spans="1:10" s="22" customFormat="1" ht="51.9" customHeight="1" x14ac:dyDescent="0.25">
      <c r="A119" s="17" t="s">
        <v>333</v>
      </c>
      <c r="B119" s="18" t="s">
        <v>334</v>
      </c>
      <c r="C119" s="17" t="s">
        <v>44</v>
      </c>
      <c r="D119" s="17" t="s">
        <v>335</v>
      </c>
      <c r="E119" s="19" t="s">
        <v>46</v>
      </c>
      <c r="F119" s="20">
        <v>2</v>
      </c>
      <c r="G119">
        <v>182.1</v>
      </c>
      <c r="H119" s="20">
        <f t="shared" si="9"/>
        <v>234.45375000000001</v>
      </c>
      <c r="I119" s="20">
        <f t="shared" si="6"/>
        <v>468.90750000000003</v>
      </c>
      <c r="J119" s="21"/>
    </row>
    <row r="120" spans="1:10" s="22" customFormat="1" ht="51.9" customHeight="1" x14ac:dyDescent="0.25">
      <c r="A120" s="17" t="s">
        <v>336</v>
      </c>
      <c r="B120" s="18" t="s">
        <v>337</v>
      </c>
      <c r="C120" s="17" t="s">
        <v>44</v>
      </c>
      <c r="D120" s="17" t="s">
        <v>338</v>
      </c>
      <c r="E120" s="19" t="s">
        <v>46</v>
      </c>
      <c r="F120" s="20">
        <v>15</v>
      </c>
      <c r="G120">
        <v>68.83</v>
      </c>
      <c r="H120" s="20">
        <f t="shared" si="9"/>
        <v>88.618625000000009</v>
      </c>
      <c r="I120" s="20">
        <f t="shared" si="6"/>
        <v>1329.2793750000001</v>
      </c>
      <c r="J120" s="21"/>
    </row>
    <row r="121" spans="1:10" s="22" customFormat="1" ht="39" customHeight="1" x14ac:dyDescent="0.25">
      <c r="A121" s="17" t="s">
        <v>339</v>
      </c>
      <c r="B121" s="18" t="s">
        <v>340</v>
      </c>
      <c r="C121" s="17" t="s">
        <v>44</v>
      </c>
      <c r="D121" s="17" t="s">
        <v>341</v>
      </c>
      <c r="E121" s="19" t="s">
        <v>46</v>
      </c>
      <c r="F121" s="20">
        <v>2</v>
      </c>
      <c r="G121">
        <v>516.41</v>
      </c>
      <c r="H121" s="20">
        <f t="shared" si="9"/>
        <v>664.87787500000002</v>
      </c>
      <c r="I121" s="20">
        <f t="shared" si="6"/>
        <v>1329.75575</v>
      </c>
      <c r="J121" s="21"/>
    </row>
    <row r="122" spans="1:10" s="22" customFormat="1" ht="26.1" customHeight="1" x14ac:dyDescent="0.25">
      <c r="A122" s="17" t="s">
        <v>342</v>
      </c>
      <c r="B122" s="18" t="s">
        <v>343</v>
      </c>
      <c r="C122" s="17" t="s">
        <v>44</v>
      </c>
      <c r="D122" s="17" t="s">
        <v>344</v>
      </c>
      <c r="E122" s="19" t="s">
        <v>46</v>
      </c>
      <c r="F122" s="20">
        <v>2</v>
      </c>
      <c r="G122">
        <v>43.51</v>
      </c>
      <c r="H122" s="20">
        <f t="shared" si="9"/>
        <v>56.019125000000003</v>
      </c>
      <c r="I122" s="20">
        <f t="shared" si="6"/>
        <v>112.03825000000001</v>
      </c>
      <c r="J122" s="21"/>
    </row>
    <row r="123" spans="1:10" s="22" customFormat="1" ht="129.9" customHeight="1" x14ac:dyDescent="0.25">
      <c r="A123" s="17" t="s">
        <v>345</v>
      </c>
      <c r="B123" s="18" t="s">
        <v>346</v>
      </c>
      <c r="C123" s="17" t="s">
        <v>44</v>
      </c>
      <c r="D123" s="17" t="s">
        <v>347</v>
      </c>
      <c r="E123" s="19" t="s">
        <v>348</v>
      </c>
      <c r="F123" s="20">
        <v>27</v>
      </c>
      <c r="G123">
        <v>245.36</v>
      </c>
      <c r="H123" s="20">
        <f t="shared" si="9"/>
        <v>315.90100000000007</v>
      </c>
      <c r="I123" s="20">
        <f t="shared" si="6"/>
        <v>8529.3270000000011</v>
      </c>
      <c r="J123" s="21"/>
    </row>
    <row r="124" spans="1:10" s="22" customFormat="1" ht="129.9" customHeight="1" x14ac:dyDescent="0.25">
      <c r="A124" s="17" t="s">
        <v>349</v>
      </c>
      <c r="B124" s="35" t="s">
        <v>350</v>
      </c>
      <c r="C124" s="17" t="s">
        <v>22</v>
      </c>
      <c r="D124" s="17" t="s">
        <v>351</v>
      </c>
      <c r="E124" s="19" t="s">
        <v>348</v>
      </c>
      <c r="F124" s="20">
        <v>1</v>
      </c>
      <c r="G124" s="20">
        <v>78</v>
      </c>
      <c r="H124" s="20">
        <f t="shared" si="9"/>
        <v>100.42500000000001</v>
      </c>
      <c r="I124" s="20">
        <f t="shared" si="6"/>
        <v>100.42500000000001</v>
      </c>
      <c r="J124" s="21"/>
    </row>
    <row r="125" spans="1:10" s="22" customFormat="1" ht="129.9" customHeight="1" x14ac:dyDescent="0.25">
      <c r="A125" s="17" t="s">
        <v>352</v>
      </c>
      <c r="B125" s="35" t="s">
        <v>353</v>
      </c>
      <c r="C125" s="17" t="s">
        <v>22</v>
      </c>
      <c r="D125" s="17" t="s">
        <v>354</v>
      </c>
      <c r="E125" s="19" t="s">
        <v>348</v>
      </c>
      <c r="F125" s="20">
        <v>3</v>
      </c>
      <c r="G125" s="20">
        <v>98</v>
      </c>
      <c r="H125" s="20">
        <f t="shared" si="9"/>
        <v>126.17500000000001</v>
      </c>
      <c r="I125" s="20">
        <f t="shared" si="6"/>
        <v>378.52500000000003</v>
      </c>
      <c r="J125" s="21"/>
    </row>
    <row r="126" spans="1:10" s="22" customFormat="1" ht="129.9" customHeight="1" x14ac:dyDescent="0.25">
      <c r="A126" s="17" t="s">
        <v>355</v>
      </c>
      <c r="B126" s="35" t="s">
        <v>356</v>
      </c>
      <c r="C126" s="17" t="s">
        <v>22</v>
      </c>
      <c r="D126" s="17" t="s">
        <v>357</v>
      </c>
      <c r="E126" s="19" t="s">
        <v>348</v>
      </c>
      <c r="F126" s="20">
        <v>1</v>
      </c>
      <c r="G126" s="20">
        <v>98</v>
      </c>
      <c r="H126" s="20">
        <f t="shared" si="9"/>
        <v>126.17500000000001</v>
      </c>
      <c r="I126" s="20">
        <f t="shared" si="6"/>
        <v>126.17500000000001</v>
      </c>
      <c r="J126" s="21"/>
    </row>
    <row r="127" spans="1:10" s="22" customFormat="1" ht="129.9" customHeight="1" x14ac:dyDescent="0.25">
      <c r="A127" s="17" t="s">
        <v>358</v>
      </c>
      <c r="B127" s="35" t="s">
        <v>359</v>
      </c>
      <c r="C127" s="17" t="s">
        <v>22</v>
      </c>
      <c r="D127" s="17" t="s">
        <v>360</v>
      </c>
      <c r="E127" s="19" t="s">
        <v>348</v>
      </c>
      <c r="F127" s="20">
        <v>3</v>
      </c>
      <c r="G127" s="20">
        <v>102</v>
      </c>
      <c r="H127" s="20">
        <v>131.33000000000001</v>
      </c>
      <c r="I127" s="20">
        <f>(F127*H127)</f>
        <v>393.99</v>
      </c>
      <c r="J127" s="21"/>
    </row>
    <row r="128" spans="1:10" s="22" customFormat="1" ht="143.1" customHeight="1" x14ac:dyDescent="0.25">
      <c r="A128" s="17" t="s">
        <v>361</v>
      </c>
      <c r="B128" s="35" t="s">
        <v>362</v>
      </c>
      <c r="C128" s="17" t="s">
        <v>22</v>
      </c>
      <c r="D128" s="17" t="s">
        <v>363</v>
      </c>
      <c r="E128" s="19" t="s">
        <v>348</v>
      </c>
      <c r="F128" s="20">
        <v>2</v>
      </c>
      <c r="G128" s="20">
        <v>229.1</v>
      </c>
      <c r="H128" s="20">
        <f t="shared" si="9"/>
        <v>294.96625</v>
      </c>
      <c r="I128" s="20">
        <f t="shared" si="6"/>
        <v>589.9325</v>
      </c>
      <c r="J128" s="21"/>
    </row>
    <row r="129" spans="1:10" s="22" customFormat="1" ht="129.9" customHeight="1" x14ac:dyDescent="0.25">
      <c r="A129" s="17" t="s">
        <v>364</v>
      </c>
      <c r="B129" s="35" t="s">
        <v>365</v>
      </c>
      <c r="C129" s="17" t="s">
        <v>22</v>
      </c>
      <c r="D129" s="17" t="s">
        <v>366</v>
      </c>
      <c r="E129" s="19" t="s">
        <v>348</v>
      </c>
      <c r="F129" s="20">
        <v>2</v>
      </c>
      <c r="G129" s="20">
        <v>265.12</v>
      </c>
      <c r="H129" s="20">
        <f t="shared" si="9"/>
        <v>341.34200000000004</v>
      </c>
      <c r="I129" s="20">
        <f t="shared" si="6"/>
        <v>682.68400000000008</v>
      </c>
      <c r="J129" s="21"/>
    </row>
    <row r="130" spans="1:10" s="22" customFormat="1" ht="129.9" customHeight="1" x14ac:dyDescent="0.25">
      <c r="A130" s="17" t="s">
        <v>367</v>
      </c>
      <c r="B130" s="35" t="s">
        <v>368</v>
      </c>
      <c r="C130" s="17" t="s">
        <v>44</v>
      </c>
      <c r="D130" s="17" t="s">
        <v>369</v>
      </c>
      <c r="E130" s="19" t="s">
        <v>348</v>
      </c>
      <c r="F130" s="20">
        <v>37</v>
      </c>
      <c r="G130" s="98">
        <v>300.64999999999998</v>
      </c>
      <c r="H130" s="20">
        <f t="shared" si="9"/>
        <v>387.08687500000002</v>
      </c>
      <c r="I130" s="20">
        <f t="shared" si="6"/>
        <v>14322.214375000001</v>
      </c>
      <c r="J130" s="21"/>
    </row>
    <row r="131" spans="1:10" s="22" customFormat="1" ht="65.099999999999994" customHeight="1" x14ac:dyDescent="0.25">
      <c r="A131" s="17" t="s">
        <v>370</v>
      </c>
      <c r="B131" s="35" t="s">
        <v>371</v>
      </c>
      <c r="C131" s="17" t="s">
        <v>22</v>
      </c>
      <c r="D131" s="17" t="s">
        <v>372</v>
      </c>
      <c r="E131" s="19" t="s">
        <v>348</v>
      </c>
      <c r="F131" s="20">
        <v>15</v>
      </c>
      <c r="G131" s="20">
        <v>125</v>
      </c>
      <c r="H131" s="20">
        <f t="shared" si="9"/>
        <v>160.9375</v>
      </c>
      <c r="I131" s="20">
        <f t="shared" si="6"/>
        <v>2414.0625</v>
      </c>
      <c r="J131" s="21"/>
    </row>
    <row r="132" spans="1:10" s="22" customFormat="1" ht="129.9" customHeight="1" x14ac:dyDescent="0.25">
      <c r="A132" s="17" t="s">
        <v>373</v>
      </c>
      <c r="B132" s="35" t="s">
        <v>374</v>
      </c>
      <c r="C132" s="17" t="s">
        <v>22</v>
      </c>
      <c r="D132" s="17" t="s">
        <v>375</v>
      </c>
      <c r="E132" s="19" t="s">
        <v>348</v>
      </c>
      <c r="F132" s="20">
        <v>15</v>
      </c>
      <c r="G132" s="20">
        <v>102</v>
      </c>
      <c r="H132" s="20">
        <f t="shared" si="9"/>
        <v>131.32500000000002</v>
      </c>
      <c r="I132" s="20">
        <f t="shared" si="6"/>
        <v>1969.8750000000002</v>
      </c>
      <c r="J132" s="21"/>
    </row>
    <row r="133" spans="1:10" s="22" customFormat="1" ht="65.099999999999994" customHeight="1" x14ac:dyDescent="0.25">
      <c r="A133" s="17" t="s">
        <v>376</v>
      </c>
      <c r="B133" s="35" t="s">
        <v>377</v>
      </c>
      <c r="C133" s="17" t="s">
        <v>22</v>
      </c>
      <c r="D133" s="17" t="s">
        <v>378</v>
      </c>
      <c r="E133" s="19" t="s">
        <v>348</v>
      </c>
      <c r="F133" s="20">
        <v>1</v>
      </c>
      <c r="G133" s="20">
        <v>105</v>
      </c>
      <c r="H133" s="20">
        <f t="shared" si="9"/>
        <v>135.1875</v>
      </c>
      <c r="I133" s="20">
        <f t="shared" si="6"/>
        <v>135.1875</v>
      </c>
      <c r="J133" s="21"/>
    </row>
    <row r="134" spans="1:10" s="22" customFormat="1" ht="65.099999999999994" customHeight="1" x14ac:dyDescent="0.25">
      <c r="A134" s="17" t="s">
        <v>379</v>
      </c>
      <c r="B134" s="35" t="s">
        <v>380</v>
      </c>
      <c r="C134" s="17" t="s">
        <v>22</v>
      </c>
      <c r="D134" s="17" t="s">
        <v>381</v>
      </c>
      <c r="E134" s="19" t="s">
        <v>348</v>
      </c>
      <c r="F134" s="20">
        <v>2</v>
      </c>
      <c r="G134" s="20">
        <v>105</v>
      </c>
      <c r="H134" s="20">
        <f t="shared" si="9"/>
        <v>135.1875</v>
      </c>
      <c r="I134" s="20">
        <f t="shared" si="6"/>
        <v>270.375</v>
      </c>
      <c r="J134" s="21"/>
    </row>
    <row r="135" spans="1:10" s="22" customFormat="1" ht="65.099999999999994" customHeight="1" x14ac:dyDescent="0.25">
      <c r="A135" s="17" t="s">
        <v>382</v>
      </c>
      <c r="B135" s="35">
        <v>104481</v>
      </c>
      <c r="C135" s="17" t="s">
        <v>201</v>
      </c>
      <c r="D135" s="17" t="s">
        <v>383</v>
      </c>
      <c r="E135" s="19" t="s">
        <v>348</v>
      </c>
      <c r="F135" s="20">
        <v>2</v>
      </c>
      <c r="G135" s="20">
        <v>105</v>
      </c>
      <c r="H135" s="20">
        <f t="shared" si="9"/>
        <v>135.1875</v>
      </c>
      <c r="I135" s="20">
        <f t="shared" si="6"/>
        <v>270.375</v>
      </c>
      <c r="J135" s="21"/>
    </row>
    <row r="136" spans="1:10" s="22" customFormat="1" ht="39" customHeight="1" x14ac:dyDescent="0.25">
      <c r="A136" s="17" t="s">
        <v>384</v>
      </c>
      <c r="B136" s="35" t="s">
        <v>385</v>
      </c>
      <c r="C136" s="17" t="s">
        <v>153</v>
      </c>
      <c r="D136" s="17" t="s">
        <v>386</v>
      </c>
      <c r="E136" s="19" t="s">
        <v>348</v>
      </c>
      <c r="F136" s="20">
        <v>2</v>
      </c>
      <c r="G136" s="20">
        <v>48</v>
      </c>
      <c r="H136" s="20">
        <f t="shared" si="9"/>
        <v>61.800000000000004</v>
      </c>
      <c r="I136" s="20">
        <f t="shared" si="6"/>
        <v>123.60000000000001</v>
      </c>
      <c r="J136" s="21"/>
    </row>
    <row r="137" spans="1:10" s="22" customFormat="1" ht="39" customHeight="1" x14ac:dyDescent="0.25">
      <c r="A137" s="17" t="s">
        <v>387</v>
      </c>
      <c r="B137" s="35" t="s">
        <v>388</v>
      </c>
      <c r="C137" s="17" t="s">
        <v>153</v>
      </c>
      <c r="D137" s="17" t="s">
        <v>389</v>
      </c>
      <c r="E137" s="19" t="s">
        <v>46</v>
      </c>
      <c r="F137" s="20">
        <v>14.35</v>
      </c>
      <c r="G137" s="20">
        <v>26</v>
      </c>
      <c r="H137" s="20">
        <f t="shared" si="9"/>
        <v>33.475000000000001</v>
      </c>
      <c r="I137" s="20">
        <f t="shared" si="6"/>
        <v>480.36625000000004</v>
      </c>
      <c r="J137" s="21"/>
    </row>
    <row r="138" spans="1:10" s="22" customFormat="1" ht="26.1" customHeight="1" x14ac:dyDescent="0.25">
      <c r="A138" s="17" t="s">
        <v>390</v>
      </c>
      <c r="B138" s="35">
        <v>12576</v>
      </c>
      <c r="C138" s="17" t="s">
        <v>153</v>
      </c>
      <c r="D138" s="17" t="s">
        <v>391</v>
      </c>
      <c r="E138" s="19" t="s">
        <v>46</v>
      </c>
      <c r="F138" s="20">
        <v>14.35</v>
      </c>
      <c r="G138" s="20">
        <v>26</v>
      </c>
      <c r="H138" s="20">
        <f t="shared" si="9"/>
        <v>33.475000000000001</v>
      </c>
      <c r="I138" s="20">
        <f t="shared" ref="I138:I201" si="10">(F138*H138)</f>
        <v>480.36625000000004</v>
      </c>
      <c r="J138" s="21"/>
    </row>
    <row r="139" spans="1:10" s="22" customFormat="1" ht="26.1" customHeight="1" x14ac:dyDescent="0.25">
      <c r="A139" s="17" t="s">
        <v>392</v>
      </c>
      <c r="B139" s="35" t="s">
        <v>393</v>
      </c>
      <c r="C139" s="17" t="s">
        <v>153</v>
      </c>
      <c r="D139" s="17" t="s">
        <v>394</v>
      </c>
      <c r="E139" s="19" t="s">
        <v>46</v>
      </c>
      <c r="F139" s="20">
        <v>1</v>
      </c>
      <c r="G139" s="20">
        <v>18</v>
      </c>
      <c r="H139" s="20">
        <f t="shared" si="9"/>
        <v>23.175000000000001</v>
      </c>
      <c r="I139" s="20">
        <f t="shared" si="10"/>
        <v>23.175000000000001</v>
      </c>
      <c r="J139" s="21"/>
    </row>
    <row r="140" spans="1:10" s="22" customFormat="1" ht="26.1" customHeight="1" x14ac:dyDescent="0.25">
      <c r="A140" s="17" t="s">
        <v>395</v>
      </c>
      <c r="B140" s="35" t="s">
        <v>396</v>
      </c>
      <c r="C140" s="17" t="s">
        <v>153</v>
      </c>
      <c r="D140" s="17" t="s">
        <v>397</v>
      </c>
      <c r="E140" s="19" t="s">
        <v>46</v>
      </c>
      <c r="F140" s="20">
        <v>1</v>
      </c>
      <c r="G140" s="20">
        <v>46</v>
      </c>
      <c r="H140" s="20">
        <f t="shared" si="9"/>
        <v>59.225000000000001</v>
      </c>
      <c r="I140" s="20">
        <f t="shared" si="10"/>
        <v>59.225000000000001</v>
      </c>
      <c r="J140" s="21"/>
    </row>
    <row r="141" spans="1:10" s="22" customFormat="1" ht="24" customHeight="1" x14ac:dyDescent="0.25">
      <c r="A141" s="17" t="s">
        <v>398</v>
      </c>
      <c r="B141" s="35" t="s">
        <v>399</v>
      </c>
      <c r="C141" s="17" t="s">
        <v>153</v>
      </c>
      <c r="D141" s="17" t="s">
        <v>400</v>
      </c>
      <c r="E141" s="19" t="s">
        <v>46</v>
      </c>
      <c r="F141" s="20">
        <v>2</v>
      </c>
      <c r="G141" s="20">
        <v>38</v>
      </c>
      <c r="H141" s="20">
        <f t="shared" si="9"/>
        <v>48.925000000000004</v>
      </c>
      <c r="I141" s="20">
        <f t="shared" si="10"/>
        <v>97.850000000000009</v>
      </c>
      <c r="J141" s="21"/>
    </row>
    <row r="142" spans="1:10" s="22" customFormat="1" ht="39" customHeight="1" x14ac:dyDescent="0.25">
      <c r="A142" s="17" t="s">
        <v>401</v>
      </c>
      <c r="B142" s="35" t="s">
        <v>402</v>
      </c>
      <c r="C142" s="17" t="s">
        <v>153</v>
      </c>
      <c r="D142" s="17" t="s">
        <v>403</v>
      </c>
      <c r="E142" s="19" t="s">
        <v>46</v>
      </c>
      <c r="F142" s="20">
        <v>2</v>
      </c>
      <c r="G142" s="20">
        <v>39</v>
      </c>
      <c r="H142" s="20">
        <f t="shared" si="9"/>
        <v>50.212500000000006</v>
      </c>
      <c r="I142" s="20">
        <f t="shared" si="10"/>
        <v>100.42500000000001</v>
      </c>
      <c r="J142" s="21"/>
    </row>
    <row r="143" spans="1:10" s="22" customFormat="1" ht="26.1" customHeight="1" x14ac:dyDescent="0.25">
      <c r="A143" s="17" t="s">
        <v>404</v>
      </c>
      <c r="B143" s="35" t="s">
        <v>405</v>
      </c>
      <c r="C143" s="17" t="s">
        <v>44</v>
      </c>
      <c r="D143" s="17" t="s">
        <v>406</v>
      </c>
      <c r="E143" s="19" t="s">
        <v>50</v>
      </c>
      <c r="F143" s="20">
        <v>190.15</v>
      </c>
      <c r="G143">
        <v>29.21</v>
      </c>
      <c r="H143" s="20">
        <f t="shared" si="9"/>
        <v>37.607875000000007</v>
      </c>
      <c r="I143" s="20">
        <f t="shared" si="10"/>
        <v>7151.1374312500011</v>
      </c>
      <c r="J143" s="21"/>
    </row>
    <row r="144" spans="1:10" s="22" customFormat="1" ht="26.1" customHeight="1" x14ac:dyDescent="0.25">
      <c r="A144" s="17" t="s">
        <v>407</v>
      </c>
      <c r="B144" s="35" t="s">
        <v>408</v>
      </c>
      <c r="C144" s="17" t="s">
        <v>44</v>
      </c>
      <c r="D144" s="17" t="s">
        <v>409</v>
      </c>
      <c r="E144" s="19" t="s">
        <v>50</v>
      </c>
      <c r="F144" s="20">
        <v>18</v>
      </c>
      <c r="G144">
        <v>54.97</v>
      </c>
      <c r="H144" s="20">
        <f t="shared" si="9"/>
        <v>70.773875000000004</v>
      </c>
      <c r="I144" s="20">
        <f t="shared" si="10"/>
        <v>1273.92975</v>
      </c>
      <c r="J144" s="21"/>
    </row>
    <row r="145" spans="1:10" s="22" customFormat="1" ht="39" customHeight="1" x14ac:dyDescent="0.25">
      <c r="A145" s="17" t="s">
        <v>410</v>
      </c>
      <c r="B145" s="35" t="s">
        <v>411</v>
      </c>
      <c r="C145" s="17" t="s">
        <v>44</v>
      </c>
      <c r="D145" s="17" t="s">
        <v>412</v>
      </c>
      <c r="E145" s="19" t="s">
        <v>50</v>
      </c>
      <c r="F145" s="20">
        <v>50</v>
      </c>
      <c r="G145" s="20">
        <v>26.71</v>
      </c>
      <c r="H145" s="20">
        <f t="shared" si="9"/>
        <v>34.389125</v>
      </c>
      <c r="I145" s="20">
        <f t="shared" si="10"/>
        <v>1719.45625</v>
      </c>
      <c r="J145" s="21"/>
    </row>
    <row r="146" spans="1:10" s="22" customFormat="1" ht="39" customHeight="1" x14ac:dyDescent="0.25">
      <c r="A146" s="17" t="s">
        <v>413</v>
      </c>
      <c r="B146" s="18" t="s">
        <v>414</v>
      </c>
      <c r="C146" s="17" t="s">
        <v>44</v>
      </c>
      <c r="D146" s="17" t="s">
        <v>415</v>
      </c>
      <c r="E146" s="19" t="s">
        <v>50</v>
      </c>
      <c r="F146" s="20">
        <v>1520.37</v>
      </c>
      <c r="G146">
        <v>4.88</v>
      </c>
      <c r="H146" s="20">
        <f t="shared" si="9"/>
        <v>6.2830000000000004</v>
      </c>
      <c r="I146" s="20">
        <f t="shared" si="10"/>
        <v>9552.4847100000006</v>
      </c>
      <c r="J146" s="21"/>
    </row>
    <row r="147" spans="1:10" s="22" customFormat="1" ht="39" customHeight="1" x14ac:dyDescent="0.25">
      <c r="A147" s="17" t="s">
        <v>416</v>
      </c>
      <c r="B147" s="18" t="s">
        <v>417</v>
      </c>
      <c r="C147" s="17" t="s">
        <v>44</v>
      </c>
      <c r="D147" s="17" t="s">
        <v>418</v>
      </c>
      <c r="E147" s="19" t="s">
        <v>50</v>
      </c>
      <c r="F147" s="20">
        <v>524.15</v>
      </c>
      <c r="G147">
        <v>6.77</v>
      </c>
      <c r="H147" s="20">
        <f t="shared" si="9"/>
        <v>8.7163749999999993</v>
      </c>
      <c r="I147" s="20">
        <f t="shared" si="10"/>
        <v>4568.6879562499998</v>
      </c>
      <c r="J147" s="21"/>
    </row>
    <row r="148" spans="1:10" s="22" customFormat="1" ht="39" customHeight="1" x14ac:dyDescent="0.25">
      <c r="A148" s="17" t="s">
        <v>419</v>
      </c>
      <c r="B148" s="18" t="s">
        <v>420</v>
      </c>
      <c r="C148" s="17" t="s">
        <v>44</v>
      </c>
      <c r="D148" s="17" t="s">
        <v>421</v>
      </c>
      <c r="E148" s="19" t="s">
        <v>50</v>
      </c>
      <c r="F148" s="20">
        <v>307.83999999999997</v>
      </c>
      <c r="G148">
        <v>9.5399999999999991</v>
      </c>
      <c r="H148" s="20">
        <f t="shared" si="9"/>
        <v>12.28275</v>
      </c>
      <c r="I148" s="20">
        <f t="shared" si="10"/>
        <v>3781.1217599999995</v>
      </c>
      <c r="J148" s="21"/>
    </row>
    <row r="149" spans="1:10" s="22" customFormat="1" ht="39" customHeight="1" x14ac:dyDescent="0.25">
      <c r="A149" s="17" t="s">
        <v>422</v>
      </c>
      <c r="B149" s="18" t="s">
        <v>423</v>
      </c>
      <c r="C149" s="17" t="s">
        <v>44</v>
      </c>
      <c r="D149" s="17" t="s">
        <v>424</v>
      </c>
      <c r="E149" s="19" t="s">
        <v>50</v>
      </c>
      <c r="F149" s="20">
        <v>100</v>
      </c>
      <c r="G149">
        <v>42.36</v>
      </c>
      <c r="H149" s="20">
        <f t="shared" si="9"/>
        <v>54.538500000000006</v>
      </c>
      <c r="I149" s="20">
        <f t="shared" si="10"/>
        <v>5453.85</v>
      </c>
      <c r="J149" s="21"/>
    </row>
    <row r="150" spans="1:10" s="22" customFormat="1" ht="39" customHeight="1" x14ac:dyDescent="0.25">
      <c r="A150" s="17" t="s">
        <v>425</v>
      </c>
      <c r="B150" s="18" t="s">
        <v>426</v>
      </c>
      <c r="C150" s="17" t="s">
        <v>44</v>
      </c>
      <c r="D150" s="17" t="s">
        <v>427</v>
      </c>
      <c r="E150" s="19" t="s">
        <v>50</v>
      </c>
      <c r="F150" s="20">
        <v>30</v>
      </c>
      <c r="G150" s="20">
        <v>84.71</v>
      </c>
      <c r="H150" s="20">
        <f t="shared" si="9"/>
        <v>109.064125</v>
      </c>
      <c r="I150" s="20">
        <f t="shared" si="10"/>
        <v>3271.9237499999999</v>
      </c>
      <c r="J150" s="21"/>
    </row>
    <row r="151" spans="1:10" s="22" customFormat="1" ht="39" customHeight="1" x14ac:dyDescent="0.25">
      <c r="A151" s="17" t="s">
        <v>428</v>
      </c>
      <c r="B151" s="18" t="s">
        <v>429</v>
      </c>
      <c r="C151" s="17" t="s">
        <v>44</v>
      </c>
      <c r="D151" s="17" t="s">
        <v>430</v>
      </c>
      <c r="E151" s="19" t="s">
        <v>46</v>
      </c>
      <c r="F151" s="20">
        <v>5</v>
      </c>
      <c r="G151" s="20">
        <v>36.770000000000003</v>
      </c>
      <c r="H151" s="20">
        <f t="shared" si="9"/>
        <v>47.341375000000006</v>
      </c>
      <c r="I151" s="20">
        <f t="shared" si="10"/>
        <v>236.70687500000003</v>
      </c>
      <c r="J151" s="21"/>
    </row>
    <row r="152" spans="1:10" s="22" customFormat="1" ht="39" customHeight="1" x14ac:dyDescent="0.25">
      <c r="A152" s="17" t="s">
        <v>431</v>
      </c>
      <c r="B152" s="18" t="s">
        <v>432</v>
      </c>
      <c r="C152" s="17" t="s">
        <v>44</v>
      </c>
      <c r="D152" s="17" t="s">
        <v>433</v>
      </c>
      <c r="E152" s="19" t="s">
        <v>46</v>
      </c>
      <c r="F152" s="20">
        <v>30</v>
      </c>
      <c r="G152" s="20">
        <v>36.770000000000003</v>
      </c>
      <c r="H152" s="20">
        <f t="shared" si="9"/>
        <v>47.341375000000006</v>
      </c>
      <c r="I152" s="20">
        <f t="shared" si="10"/>
        <v>1420.2412500000003</v>
      </c>
      <c r="J152" s="21"/>
    </row>
    <row r="153" spans="1:10" s="22" customFormat="1" ht="39" customHeight="1" x14ac:dyDescent="0.25">
      <c r="A153" s="17" t="s">
        <v>434</v>
      </c>
      <c r="B153" s="18" t="s">
        <v>435</v>
      </c>
      <c r="C153" s="17" t="s">
        <v>44</v>
      </c>
      <c r="D153" s="17" t="s">
        <v>436</v>
      </c>
      <c r="E153" s="19" t="s">
        <v>46</v>
      </c>
      <c r="F153" s="20">
        <v>42</v>
      </c>
      <c r="G153">
        <v>39.26</v>
      </c>
      <c r="H153" s="20">
        <f t="shared" si="9"/>
        <v>50.547249999999998</v>
      </c>
      <c r="I153" s="20">
        <f t="shared" si="10"/>
        <v>2122.9845</v>
      </c>
      <c r="J153" s="21"/>
    </row>
    <row r="154" spans="1:10" s="22" customFormat="1" ht="65.099999999999994" customHeight="1" x14ac:dyDescent="0.25">
      <c r="A154" s="17" t="s">
        <v>437</v>
      </c>
      <c r="B154" s="18" t="s">
        <v>438</v>
      </c>
      <c r="C154" s="17" t="s">
        <v>44</v>
      </c>
      <c r="D154" s="17" t="s">
        <v>439</v>
      </c>
      <c r="E154" s="19" t="s">
        <v>46</v>
      </c>
      <c r="F154" s="20">
        <v>74</v>
      </c>
      <c r="G154">
        <v>34.07</v>
      </c>
      <c r="H154" s="20">
        <f t="shared" si="9"/>
        <v>43.865125000000006</v>
      </c>
      <c r="I154" s="20">
        <f t="shared" si="10"/>
        <v>3246.0192500000003</v>
      </c>
      <c r="J154" s="21"/>
    </row>
    <row r="155" spans="1:10" ht="24" customHeight="1" x14ac:dyDescent="0.25">
      <c r="A155" s="6" t="s">
        <v>440</v>
      </c>
      <c r="B155" s="6"/>
      <c r="C155" s="6"/>
      <c r="D155" s="6" t="s">
        <v>441</v>
      </c>
      <c r="E155" s="6"/>
      <c r="F155" s="7"/>
      <c r="G155" s="6"/>
      <c r="H155" s="31"/>
      <c r="I155" s="31"/>
      <c r="J155" s="8"/>
    </row>
    <row r="156" spans="1:10" s="22" customFormat="1" ht="51.9" customHeight="1" x14ac:dyDescent="0.25">
      <c r="A156" s="17" t="s">
        <v>442</v>
      </c>
      <c r="B156" s="35" t="s">
        <v>443</v>
      </c>
      <c r="C156" s="17" t="s">
        <v>22</v>
      </c>
      <c r="D156" s="17" t="s">
        <v>444</v>
      </c>
      <c r="E156" s="19" t="s">
        <v>46</v>
      </c>
      <c r="F156" s="20">
        <v>1</v>
      </c>
      <c r="G156" s="20">
        <v>2300</v>
      </c>
      <c r="H156" s="20">
        <f>G156*(1+28.75%)</f>
        <v>2961.25</v>
      </c>
      <c r="I156" s="20">
        <f t="shared" si="10"/>
        <v>2961.25</v>
      </c>
      <c r="J156" s="21"/>
    </row>
    <row r="157" spans="1:10" s="22" customFormat="1" ht="24" customHeight="1" x14ac:dyDescent="0.25">
      <c r="A157" s="17" t="s">
        <v>445</v>
      </c>
      <c r="B157" s="35" t="s">
        <v>446</v>
      </c>
      <c r="C157" s="17" t="s">
        <v>22</v>
      </c>
      <c r="D157" s="17" t="s">
        <v>447</v>
      </c>
      <c r="E157" s="19" t="s">
        <v>46</v>
      </c>
      <c r="F157" s="20">
        <v>1</v>
      </c>
      <c r="G157" s="20">
        <v>160</v>
      </c>
      <c r="H157" s="20">
        <f>G157*(1+28.75%)</f>
        <v>206</v>
      </c>
      <c r="I157" s="20">
        <f t="shared" si="10"/>
        <v>206</v>
      </c>
      <c r="J157" s="21"/>
    </row>
    <row r="158" spans="1:10" ht="24" customHeight="1" x14ac:dyDescent="0.25">
      <c r="A158" s="6" t="s">
        <v>448</v>
      </c>
      <c r="B158" s="6"/>
      <c r="C158" s="6"/>
      <c r="D158" s="6" t="s">
        <v>449</v>
      </c>
      <c r="E158" s="6"/>
      <c r="F158" s="7"/>
      <c r="G158" s="6"/>
      <c r="H158" s="31"/>
      <c r="I158" s="31"/>
      <c r="J158" s="8"/>
    </row>
    <row r="159" spans="1:10" s="22" customFormat="1" ht="24" customHeight="1" x14ac:dyDescent="0.25">
      <c r="A159" s="17" t="s">
        <v>450</v>
      </c>
      <c r="B159" s="35" t="s">
        <v>446</v>
      </c>
      <c r="C159" s="17" t="s">
        <v>22</v>
      </c>
      <c r="D159" s="17" t="s">
        <v>447</v>
      </c>
      <c r="E159" s="19" t="s">
        <v>46</v>
      </c>
      <c r="F159" s="20">
        <v>1</v>
      </c>
      <c r="G159" s="20">
        <v>180</v>
      </c>
      <c r="H159" s="20">
        <f>G159*(1+28.75%)</f>
        <v>231.75000000000003</v>
      </c>
      <c r="I159" s="20">
        <f t="shared" si="10"/>
        <v>231.75000000000003</v>
      </c>
      <c r="J159" s="21"/>
    </row>
    <row r="160" spans="1:10" s="22" customFormat="1" ht="24" customHeight="1" x14ac:dyDescent="0.25">
      <c r="A160" s="17" t="s">
        <v>451</v>
      </c>
      <c r="B160" s="35" t="s">
        <v>452</v>
      </c>
      <c r="C160" s="17" t="s">
        <v>44</v>
      </c>
      <c r="D160" s="17" t="s">
        <v>453</v>
      </c>
      <c r="E160" s="19" t="s">
        <v>46</v>
      </c>
      <c r="F160" s="20">
        <v>3</v>
      </c>
      <c r="G160">
        <v>22.15</v>
      </c>
      <c r="H160" s="20">
        <f>G160*(1+28.75%)</f>
        <v>28.518125000000001</v>
      </c>
      <c r="I160" s="20">
        <f t="shared" si="10"/>
        <v>85.554375000000007</v>
      </c>
      <c r="J160" s="21"/>
    </row>
    <row r="161" spans="1:10" s="22" customFormat="1" ht="24" customHeight="1" x14ac:dyDescent="0.25">
      <c r="A161" s="17" t="s">
        <v>454</v>
      </c>
      <c r="B161" s="35" t="s">
        <v>455</v>
      </c>
      <c r="C161" s="17" t="s">
        <v>22</v>
      </c>
      <c r="D161" s="17" t="s">
        <v>456</v>
      </c>
      <c r="E161" s="19" t="s">
        <v>46</v>
      </c>
      <c r="F161" s="20">
        <v>4</v>
      </c>
      <c r="G161" s="20">
        <v>190</v>
      </c>
      <c r="H161" s="20">
        <f>G161*(1+28.75%)</f>
        <v>244.62500000000003</v>
      </c>
      <c r="I161" s="20">
        <f t="shared" si="10"/>
        <v>978.50000000000011</v>
      </c>
      <c r="J161" s="21"/>
    </row>
    <row r="162" spans="1:10" s="22" customFormat="1" ht="24" customHeight="1" x14ac:dyDescent="0.25">
      <c r="A162" s="17" t="s">
        <v>457</v>
      </c>
      <c r="B162" s="35" t="s">
        <v>458</v>
      </c>
      <c r="C162" s="17" t="s">
        <v>44</v>
      </c>
      <c r="D162" s="17" t="s">
        <v>459</v>
      </c>
      <c r="E162" s="19" t="s">
        <v>46</v>
      </c>
      <c r="F162" s="20">
        <v>16</v>
      </c>
      <c r="G162">
        <v>23.35</v>
      </c>
      <c r="H162" s="20">
        <f>G162*(1+28.75%)</f>
        <v>30.063125000000003</v>
      </c>
      <c r="I162" s="20">
        <f t="shared" si="10"/>
        <v>481.01000000000005</v>
      </c>
      <c r="J162" s="21"/>
    </row>
    <row r="163" spans="1:10" s="22" customFormat="1" ht="24" customHeight="1" x14ac:dyDescent="0.25">
      <c r="A163" s="17" t="s">
        <v>460</v>
      </c>
      <c r="B163" s="35" t="s">
        <v>461</v>
      </c>
      <c r="C163" s="17" t="s">
        <v>44</v>
      </c>
      <c r="D163" s="17" t="s">
        <v>462</v>
      </c>
      <c r="E163" s="19" t="s">
        <v>46</v>
      </c>
      <c r="F163" s="20">
        <v>10</v>
      </c>
      <c r="G163" s="20">
        <v>67.37</v>
      </c>
      <c r="H163" s="20">
        <f t="shared" ref="H163" si="11">G163*(1+22.67%)</f>
        <v>82.642779000000019</v>
      </c>
      <c r="I163" s="20">
        <f t="shared" si="10"/>
        <v>826.42779000000019</v>
      </c>
      <c r="J163" s="21"/>
    </row>
    <row r="164" spans="1:10" s="22" customFormat="1" ht="51.9" customHeight="1" x14ac:dyDescent="0.25">
      <c r="A164" s="17" t="s">
        <v>463</v>
      </c>
      <c r="B164" s="35" t="s">
        <v>464</v>
      </c>
      <c r="C164" s="17" t="s">
        <v>44</v>
      </c>
      <c r="D164" s="17" t="s">
        <v>465</v>
      </c>
      <c r="E164" s="19" t="s">
        <v>46</v>
      </c>
      <c r="F164" s="20">
        <v>6</v>
      </c>
      <c r="G164" s="20">
        <v>126.27</v>
      </c>
      <c r="H164" s="20">
        <f>G164*(1+28.75%)</f>
        <v>162.57262500000002</v>
      </c>
      <c r="I164" s="20">
        <f t="shared" si="10"/>
        <v>975.4357500000001</v>
      </c>
      <c r="J164" s="21"/>
    </row>
    <row r="165" spans="1:10" s="22" customFormat="1" ht="51.9" customHeight="1" x14ac:dyDescent="0.25">
      <c r="A165" s="17" t="s">
        <v>466</v>
      </c>
      <c r="B165" s="35" t="s">
        <v>467</v>
      </c>
      <c r="C165" s="17" t="s">
        <v>22</v>
      </c>
      <c r="D165" s="17" t="s">
        <v>468</v>
      </c>
      <c r="E165" s="19" t="s">
        <v>46</v>
      </c>
      <c r="F165" s="20">
        <v>3</v>
      </c>
      <c r="G165" s="98">
        <v>51.95</v>
      </c>
      <c r="H165" s="20">
        <f>G165*(1+28.75%)</f>
        <v>66.885625000000005</v>
      </c>
      <c r="I165" s="20">
        <f t="shared" si="10"/>
        <v>200.65687500000001</v>
      </c>
      <c r="J165" s="21"/>
    </row>
    <row r="166" spans="1:10" s="22" customFormat="1" ht="24" customHeight="1" x14ac:dyDescent="0.25">
      <c r="A166" s="17" t="s">
        <v>469</v>
      </c>
      <c r="B166" s="18" t="s">
        <v>470</v>
      </c>
      <c r="C166" s="17" t="s">
        <v>44</v>
      </c>
      <c r="D166" s="17" t="s">
        <v>471</v>
      </c>
      <c r="E166" s="19" t="s">
        <v>46</v>
      </c>
      <c r="F166" s="20">
        <v>3</v>
      </c>
      <c r="G166" s="20">
        <v>51.95</v>
      </c>
      <c r="H166" s="20">
        <f>G166*(1+28.75%)</f>
        <v>66.885625000000005</v>
      </c>
      <c r="I166" s="20">
        <f t="shared" si="10"/>
        <v>200.65687500000001</v>
      </c>
      <c r="J166" s="21"/>
    </row>
    <row r="167" spans="1:10" ht="24" customHeight="1" x14ac:dyDescent="0.25">
      <c r="A167" s="6" t="s">
        <v>472</v>
      </c>
      <c r="B167" s="6"/>
      <c r="C167" s="6"/>
      <c r="D167" s="6" t="s">
        <v>473</v>
      </c>
      <c r="E167" s="6"/>
      <c r="F167" s="7"/>
      <c r="G167" s="6"/>
      <c r="H167" s="31"/>
      <c r="I167" s="31"/>
      <c r="J167" s="8"/>
    </row>
    <row r="168" spans="1:10" s="22" customFormat="1" ht="39" customHeight="1" x14ac:dyDescent="0.25">
      <c r="A168" s="17" t="s">
        <v>474</v>
      </c>
      <c r="B168" s="18" t="s">
        <v>475</v>
      </c>
      <c r="C168" s="17" t="s">
        <v>44</v>
      </c>
      <c r="D168" s="17" t="s">
        <v>476</v>
      </c>
      <c r="E168" s="19" t="s">
        <v>46</v>
      </c>
      <c r="F168" s="20">
        <v>1</v>
      </c>
      <c r="G168" s="98">
        <v>371.21</v>
      </c>
      <c r="H168" s="20">
        <f>G168*(1+28.75%)</f>
        <v>477.93287500000002</v>
      </c>
      <c r="I168" s="20">
        <f t="shared" si="10"/>
        <v>477.93287500000002</v>
      </c>
      <c r="J168" s="21"/>
    </row>
    <row r="169" spans="1:10" s="22" customFormat="1" ht="39" customHeight="1" x14ac:dyDescent="0.25">
      <c r="A169" s="17" t="s">
        <v>477</v>
      </c>
      <c r="B169" s="18" t="s">
        <v>478</v>
      </c>
      <c r="C169" s="17" t="s">
        <v>44</v>
      </c>
      <c r="D169" s="17" t="s">
        <v>479</v>
      </c>
      <c r="E169" s="19" t="s">
        <v>46</v>
      </c>
      <c r="F169" s="20">
        <v>3</v>
      </c>
      <c r="G169" s="20">
        <v>339.13</v>
      </c>
      <c r="H169" s="20">
        <f>G169*(1+28.75%)</f>
        <v>436.62987500000003</v>
      </c>
      <c r="I169" s="20">
        <f t="shared" si="10"/>
        <v>1309.889625</v>
      </c>
      <c r="J169" s="21"/>
    </row>
    <row r="170" spans="1:10" s="22" customFormat="1" ht="65.099999999999994" customHeight="1" x14ac:dyDescent="0.25">
      <c r="A170" s="17" t="s">
        <v>480</v>
      </c>
      <c r="B170" s="18" t="s">
        <v>481</v>
      </c>
      <c r="C170" s="17" t="s">
        <v>44</v>
      </c>
      <c r="D170" s="17" t="s">
        <v>482</v>
      </c>
      <c r="E170" s="19" t="s">
        <v>46</v>
      </c>
      <c r="F170" s="20">
        <v>3</v>
      </c>
      <c r="G170" s="20">
        <v>528.11</v>
      </c>
      <c r="H170" s="20">
        <f>G170*(1+28.75%)</f>
        <v>679.94162500000004</v>
      </c>
      <c r="I170" s="20">
        <f t="shared" si="10"/>
        <v>2039.8248750000002</v>
      </c>
      <c r="J170" s="21"/>
    </row>
    <row r="171" spans="1:10" s="22" customFormat="1" ht="26.1" customHeight="1" x14ac:dyDescent="0.25">
      <c r="A171" s="17" t="s">
        <v>483</v>
      </c>
      <c r="B171" s="18" t="s">
        <v>484</v>
      </c>
      <c r="C171" s="17" t="s">
        <v>44</v>
      </c>
      <c r="D171" s="17" t="s">
        <v>485</v>
      </c>
      <c r="E171" s="19" t="s">
        <v>46</v>
      </c>
      <c r="F171" s="20">
        <v>3</v>
      </c>
      <c r="G171" s="20">
        <v>193.61</v>
      </c>
      <c r="H171" s="20">
        <v>249.27</v>
      </c>
      <c r="I171" s="20">
        <f t="shared" si="10"/>
        <v>747.81000000000006</v>
      </c>
      <c r="J171" s="21"/>
    </row>
    <row r="172" spans="1:10" s="22" customFormat="1" ht="39" customHeight="1" x14ac:dyDescent="0.25">
      <c r="A172" s="17" t="s">
        <v>486</v>
      </c>
      <c r="B172" s="35">
        <v>748</v>
      </c>
      <c r="C172" s="17" t="s">
        <v>153</v>
      </c>
      <c r="D172" s="17" t="s">
        <v>389</v>
      </c>
      <c r="E172" s="19" t="s">
        <v>46</v>
      </c>
      <c r="F172" s="20">
        <v>12.79</v>
      </c>
      <c r="G172" s="20">
        <v>153</v>
      </c>
      <c r="H172" s="20">
        <f t="shared" ref="H172:H188" si="12">G172*(1+28.75%)</f>
        <v>196.98750000000001</v>
      </c>
      <c r="I172" s="20">
        <f t="shared" si="10"/>
        <v>2519.4701249999998</v>
      </c>
      <c r="J172" s="21"/>
    </row>
    <row r="173" spans="1:10" s="22" customFormat="1" ht="24" customHeight="1" x14ac:dyDescent="0.25">
      <c r="A173" s="17" t="s">
        <v>487</v>
      </c>
      <c r="B173" s="35">
        <v>13179</v>
      </c>
      <c r="C173" s="17" t="s">
        <v>153</v>
      </c>
      <c r="D173" s="17" t="s">
        <v>400</v>
      </c>
      <c r="E173" s="19" t="s">
        <v>46</v>
      </c>
      <c r="F173" s="20">
        <v>2</v>
      </c>
      <c r="G173" s="20">
        <v>52</v>
      </c>
      <c r="H173" s="20">
        <f t="shared" si="12"/>
        <v>66.95</v>
      </c>
      <c r="I173" s="20">
        <f t="shared" si="10"/>
        <v>133.9</v>
      </c>
      <c r="J173" s="21"/>
    </row>
    <row r="174" spans="1:10" s="22" customFormat="1" ht="26.1" customHeight="1" x14ac:dyDescent="0.25">
      <c r="A174" s="17" t="s">
        <v>488</v>
      </c>
      <c r="B174" s="35" t="s">
        <v>393</v>
      </c>
      <c r="C174" s="17" t="s">
        <v>153</v>
      </c>
      <c r="D174" s="17" t="s">
        <v>394</v>
      </c>
      <c r="E174" s="19" t="s">
        <v>46</v>
      </c>
      <c r="F174" s="20">
        <v>1</v>
      </c>
      <c r="G174" s="20">
        <v>75</v>
      </c>
      <c r="H174" s="20">
        <f t="shared" si="12"/>
        <v>96.5625</v>
      </c>
      <c r="I174" s="20">
        <f t="shared" si="10"/>
        <v>96.5625</v>
      </c>
      <c r="J174" s="21"/>
    </row>
    <row r="175" spans="1:10" s="22" customFormat="1" ht="26.1" customHeight="1" x14ac:dyDescent="0.25">
      <c r="A175" s="17" t="s">
        <v>489</v>
      </c>
      <c r="B175" s="18" t="s">
        <v>405</v>
      </c>
      <c r="C175" s="17" t="s">
        <v>44</v>
      </c>
      <c r="D175" s="17" t="s">
        <v>406</v>
      </c>
      <c r="E175" s="19" t="s">
        <v>50</v>
      </c>
      <c r="F175" s="20">
        <v>223.15</v>
      </c>
      <c r="G175">
        <v>29.21</v>
      </c>
      <c r="H175" s="20">
        <f t="shared" si="12"/>
        <v>37.607875000000007</v>
      </c>
      <c r="I175" s="20">
        <f t="shared" si="10"/>
        <v>8392.1973062500019</v>
      </c>
      <c r="J175" s="21"/>
    </row>
    <row r="176" spans="1:10" s="22" customFormat="1" ht="104.1" customHeight="1" x14ac:dyDescent="0.25">
      <c r="A176" s="17" t="s">
        <v>490</v>
      </c>
      <c r="B176" s="35" t="s">
        <v>491</v>
      </c>
      <c r="C176" s="17" t="s">
        <v>44</v>
      </c>
      <c r="D176" s="17" t="s">
        <v>492</v>
      </c>
      <c r="E176" s="19" t="s">
        <v>348</v>
      </c>
      <c r="F176" s="20">
        <v>18</v>
      </c>
      <c r="G176" s="20">
        <v>152.18</v>
      </c>
      <c r="H176" s="20">
        <f t="shared" si="12"/>
        <v>195.93175000000002</v>
      </c>
      <c r="I176" s="20">
        <f t="shared" si="10"/>
        <v>3526.7715000000003</v>
      </c>
      <c r="J176" s="21"/>
    </row>
    <row r="177" spans="1:10" s="22" customFormat="1" ht="26.1" customHeight="1" x14ac:dyDescent="0.25">
      <c r="A177" s="17" t="s">
        <v>493</v>
      </c>
      <c r="B177" s="35" t="s">
        <v>494</v>
      </c>
      <c r="C177" s="17" t="s">
        <v>44</v>
      </c>
      <c r="D177" s="17" t="s">
        <v>495</v>
      </c>
      <c r="E177" s="19" t="s">
        <v>50</v>
      </c>
      <c r="F177" s="20">
        <v>360</v>
      </c>
      <c r="G177" s="20">
        <v>9.1300000000000008</v>
      </c>
      <c r="H177" s="20">
        <f t="shared" si="12"/>
        <v>11.754875000000002</v>
      </c>
      <c r="I177" s="20">
        <f t="shared" si="10"/>
        <v>4231.755000000001</v>
      </c>
      <c r="J177" s="21"/>
    </row>
    <row r="178" spans="1:10" s="22" customFormat="1" ht="26.1" customHeight="1" x14ac:dyDescent="0.25">
      <c r="A178" s="17" t="s">
        <v>496</v>
      </c>
      <c r="B178" s="35" t="s">
        <v>497</v>
      </c>
      <c r="C178" s="17" t="s">
        <v>44</v>
      </c>
      <c r="D178" s="17" t="s">
        <v>498</v>
      </c>
      <c r="E178" s="19" t="s">
        <v>46</v>
      </c>
      <c r="F178" s="20">
        <v>18</v>
      </c>
      <c r="G178">
        <v>14.52</v>
      </c>
      <c r="H178" s="20">
        <f t="shared" si="12"/>
        <v>18.694500000000001</v>
      </c>
      <c r="I178" s="20">
        <f t="shared" si="10"/>
        <v>336.50100000000003</v>
      </c>
      <c r="J178" s="21"/>
    </row>
    <row r="179" spans="1:10" s="22" customFormat="1" ht="26.1" customHeight="1" x14ac:dyDescent="0.25">
      <c r="A179" s="17" t="s">
        <v>499</v>
      </c>
      <c r="B179" s="35">
        <v>68213</v>
      </c>
      <c r="C179" s="17" t="s">
        <v>257</v>
      </c>
      <c r="D179" s="17" t="s">
        <v>500</v>
      </c>
      <c r="E179" s="19" t="s">
        <v>46</v>
      </c>
      <c r="F179" s="20">
        <v>1</v>
      </c>
      <c r="G179" s="20">
        <v>1366</v>
      </c>
      <c r="H179" s="20">
        <f t="shared" si="12"/>
        <v>1758.7250000000001</v>
      </c>
      <c r="I179" s="20">
        <f t="shared" si="10"/>
        <v>1758.7250000000001</v>
      </c>
      <c r="J179" s="21"/>
    </row>
    <row r="180" spans="1:10" s="22" customFormat="1" ht="26.1" customHeight="1" x14ac:dyDescent="0.25">
      <c r="A180" s="17" t="s">
        <v>501</v>
      </c>
      <c r="B180" s="35" t="s">
        <v>502</v>
      </c>
      <c r="C180" s="17" t="s">
        <v>257</v>
      </c>
      <c r="D180" s="17" t="s">
        <v>503</v>
      </c>
      <c r="E180" s="19" t="s">
        <v>46</v>
      </c>
      <c r="F180" s="20">
        <v>2</v>
      </c>
      <c r="G180" s="20">
        <v>1201</v>
      </c>
      <c r="H180" s="20">
        <f t="shared" si="12"/>
        <v>1546.2875000000001</v>
      </c>
      <c r="I180" s="20">
        <f t="shared" si="10"/>
        <v>3092.5750000000003</v>
      </c>
      <c r="J180" s="21"/>
    </row>
    <row r="181" spans="1:10" s="22" customFormat="1" ht="26.1" customHeight="1" x14ac:dyDescent="0.25">
      <c r="A181" s="17" t="s">
        <v>504</v>
      </c>
      <c r="B181" s="35" t="s">
        <v>505</v>
      </c>
      <c r="C181" s="17" t="s">
        <v>44</v>
      </c>
      <c r="D181" s="17" t="s">
        <v>506</v>
      </c>
      <c r="E181" s="19" t="s">
        <v>507</v>
      </c>
      <c r="F181" s="20">
        <v>2</v>
      </c>
      <c r="G181" s="1">
        <v>1403.33</v>
      </c>
      <c r="H181" s="20">
        <f t="shared" si="12"/>
        <v>1806.7873750000001</v>
      </c>
      <c r="I181" s="20">
        <f t="shared" si="10"/>
        <v>3613.5747500000002</v>
      </c>
      <c r="J181" s="21"/>
    </row>
    <row r="182" spans="1:10" s="22" customFormat="1" ht="24" customHeight="1" x14ac:dyDescent="0.25">
      <c r="A182" s="17" t="s">
        <v>508</v>
      </c>
      <c r="B182" s="35" t="s">
        <v>509</v>
      </c>
      <c r="C182" s="17" t="s">
        <v>257</v>
      </c>
      <c r="D182" s="17" t="s">
        <v>510</v>
      </c>
      <c r="E182" s="19" t="s">
        <v>46</v>
      </c>
      <c r="F182" s="20">
        <v>18</v>
      </c>
      <c r="G182" s="20">
        <v>85</v>
      </c>
      <c r="H182" s="20">
        <f t="shared" si="12"/>
        <v>109.43750000000001</v>
      </c>
      <c r="I182" s="20">
        <f t="shared" si="10"/>
        <v>1969.8750000000002</v>
      </c>
      <c r="J182" s="21"/>
    </row>
    <row r="183" spans="1:10" s="22" customFormat="1" ht="24" customHeight="1" x14ac:dyDescent="0.25">
      <c r="A183" s="17" t="s">
        <v>511</v>
      </c>
      <c r="B183" s="35" t="s">
        <v>512</v>
      </c>
      <c r="C183" s="17" t="s">
        <v>257</v>
      </c>
      <c r="D183" s="17" t="s">
        <v>513</v>
      </c>
      <c r="E183" s="19" t="s">
        <v>46</v>
      </c>
      <c r="F183" s="20">
        <v>18</v>
      </c>
      <c r="G183" s="20">
        <v>152</v>
      </c>
      <c r="H183" s="20">
        <f t="shared" si="12"/>
        <v>195.70000000000002</v>
      </c>
      <c r="I183" s="20">
        <f t="shared" si="10"/>
        <v>3522.6000000000004</v>
      </c>
      <c r="J183" s="21"/>
    </row>
    <row r="184" spans="1:10" s="22" customFormat="1" ht="24" customHeight="1" x14ac:dyDescent="0.25">
      <c r="A184" s="17" t="s">
        <v>514</v>
      </c>
      <c r="B184" s="35" t="s">
        <v>515</v>
      </c>
      <c r="C184" s="17" t="s">
        <v>257</v>
      </c>
      <c r="D184" s="17" t="s">
        <v>516</v>
      </c>
      <c r="E184" s="19" t="s">
        <v>46</v>
      </c>
      <c r="F184" s="20">
        <v>1</v>
      </c>
      <c r="G184" s="20">
        <v>22.4</v>
      </c>
      <c r="H184" s="20">
        <f t="shared" si="12"/>
        <v>28.84</v>
      </c>
      <c r="I184" s="20">
        <f t="shared" si="10"/>
        <v>28.84</v>
      </c>
      <c r="J184" s="21"/>
    </row>
    <row r="185" spans="1:10" s="22" customFormat="1" ht="24" customHeight="1" x14ac:dyDescent="0.25">
      <c r="A185" s="17" t="s">
        <v>517</v>
      </c>
      <c r="B185" s="35" t="s">
        <v>518</v>
      </c>
      <c r="C185" s="17" t="s">
        <v>257</v>
      </c>
      <c r="D185" s="17" t="s">
        <v>519</v>
      </c>
      <c r="E185" s="19" t="s">
        <v>46</v>
      </c>
      <c r="F185" s="20">
        <v>1</v>
      </c>
      <c r="G185" s="20">
        <v>275</v>
      </c>
      <c r="H185" s="20">
        <f t="shared" si="12"/>
        <v>354.0625</v>
      </c>
      <c r="I185" s="20">
        <f t="shared" si="10"/>
        <v>354.0625</v>
      </c>
      <c r="J185" s="21"/>
    </row>
    <row r="186" spans="1:10" s="22" customFormat="1" ht="24" customHeight="1" x14ac:dyDescent="0.25">
      <c r="A186" s="17" t="s">
        <v>520</v>
      </c>
      <c r="B186" s="35" t="s">
        <v>521</v>
      </c>
      <c r="C186" s="17" t="s">
        <v>257</v>
      </c>
      <c r="D186" s="17" t="s">
        <v>522</v>
      </c>
      <c r="E186" s="19" t="s">
        <v>46</v>
      </c>
      <c r="F186" s="20">
        <v>40</v>
      </c>
      <c r="G186" s="20">
        <v>80</v>
      </c>
      <c r="H186" s="20">
        <f t="shared" si="12"/>
        <v>103</v>
      </c>
      <c r="I186" s="20">
        <f t="shared" si="10"/>
        <v>4120</v>
      </c>
      <c r="J186" s="21"/>
    </row>
    <row r="187" spans="1:10" s="22" customFormat="1" ht="24" customHeight="1" x14ac:dyDescent="0.25">
      <c r="A187" s="17" t="s">
        <v>523</v>
      </c>
      <c r="B187" s="35" t="s">
        <v>524</v>
      </c>
      <c r="C187" s="17" t="s">
        <v>257</v>
      </c>
      <c r="D187" s="17" t="s">
        <v>525</v>
      </c>
      <c r="E187" s="19" t="s">
        <v>46</v>
      </c>
      <c r="F187" s="20">
        <v>2</v>
      </c>
      <c r="G187" s="20">
        <v>145</v>
      </c>
      <c r="H187" s="20">
        <f t="shared" si="12"/>
        <v>186.6875</v>
      </c>
      <c r="I187" s="20">
        <f t="shared" si="10"/>
        <v>373.375</v>
      </c>
      <c r="J187" s="21"/>
    </row>
    <row r="188" spans="1:10" s="22" customFormat="1" ht="26.1" customHeight="1" x14ac:dyDescent="0.25">
      <c r="A188" s="17" t="s">
        <v>526</v>
      </c>
      <c r="B188" s="35" t="s">
        <v>527</v>
      </c>
      <c r="C188" s="17" t="s">
        <v>153</v>
      </c>
      <c r="D188" s="17" t="s">
        <v>528</v>
      </c>
      <c r="E188" s="19" t="s">
        <v>46</v>
      </c>
      <c r="F188" s="20">
        <v>8</v>
      </c>
      <c r="G188" s="20">
        <v>27.17</v>
      </c>
      <c r="H188" s="20">
        <f t="shared" si="12"/>
        <v>34.981375000000007</v>
      </c>
      <c r="I188" s="20">
        <f t="shared" si="10"/>
        <v>279.85100000000006</v>
      </c>
      <c r="J188" s="21"/>
    </row>
    <row r="189" spans="1:10" ht="24" customHeight="1" x14ac:dyDescent="0.25">
      <c r="A189" s="6" t="s">
        <v>529</v>
      </c>
      <c r="B189" s="37"/>
      <c r="C189" s="6"/>
      <c r="D189" s="6" t="s">
        <v>530</v>
      </c>
      <c r="E189" s="6"/>
      <c r="F189" s="7"/>
      <c r="G189" s="6"/>
      <c r="H189" s="31"/>
      <c r="I189" s="89">
        <f>I190+I191+I192+I193+I194+I195+I196+I197+I198+I199+I200+I201+I202+I203+I204+I205+I206+I207+I208+I209+I210+I211</f>
        <v>70395.823843749997</v>
      </c>
      <c r="J189" s="8"/>
    </row>
    <row r="190" spans="1:10" s="22" customFormat="1" ht="26.1" customHeight="1" x14ac:dyDescent="0.25">
      <c r="A190" s="17" t="s">
        <v>531</v>
      </c>
      <c r="B190" s="35" t="s">
        <v>532</v>
      </c>
      <c r="C190" s="17" t="s">
        <v>44</v>
      </c>
      <c r="D190" s="17" t="s">
        <v>533</v>
      </c>
      <c r="E190" s="19" t="s">
        <v>46</v>
      </c>
      <c r="F190" s="20">
        <v>18</v>
      </c>
      <c r="G190">
        <v>26.95</v>
      </c>
      <c r="H190" s="20">
        <f t="shared" ref="H190:H211" si="13">G190*(1+28.75%)</f>
        <v>34.698125000000005</v>
      </c>
      <c r="I190" s="20">
        <f t="shared" si="10"/>
        <v>624.56625000000008</v>
      </c>
      <c r="J190" s="21"/>
    </row>
    <row r="191" spans="1:10" s="22" customFormat="1" ht="39" customHeight="1" x14ac:dyDescent="0.25">
      <c r="A191" s="17" t="s">
        <v>534</v>
      </c>
      <c r="B191" s="35" t="s">
        <v>535</v>
      </c>
      <c r="C191" s="17" t="s">
        <v>22</v>
      </c>
      <c r="D191" s="17" t="s">
        <v>536</v>
      </c>
      <c r="E191" s="19" t="s">
        <v>46</v>
      </c>
      <c r="F191" s="20">
        <v>22</v>
      </c>
      <c r="G191" s="20">
        <v>52.5</v>
      </c>
      <c r="H191" s="20">
        <f t="shared" si="13"/>
        <v>67.59375</v>
      </c>
      <c r="I191" s="20">
        <f t="shared" si="10"/>
        <v>1487.0625</v>
      </c>
      <c r="J191" s="21"/>
    </row>
    <row r="192" spans="1:10" s="22" customFormat="1" ht="24" customHeight="1" x14ac:dyDescent="0.25">
      <c r="A192" s="17" t="s">
        <v>537</v>
      </c>
      <c r="B192" s="35" t="s">
        <v>538</v>
      </c>
      <c r="C192" s="17" t="s">
        <v>257</v>
      </c>
      <c r="D192" s="17" t="s">
        <v>539</v>
      </c>
      <c r="E192" s="19" t="s">
        <v>46</v>
      </c>
      <c r="F192" s="20">
        <v>250</v>
      </c>
      <c r="G192" s="20">
        <v>45.13</v>
      </c>
      <c r="H192" s="99">
        <f t="shared" si="13"/>
        <v>58.104875000000007</v>
      </c>
      <c r="I192" s="20">
        <f t="shared" si="10"/>
        <v>14526.218750000002</v>
      </c>
      <c r="J192" s="21"/>
    </row>
    <row r="193" spans="1:10" s="22" customFormat="1" ht="26.1" customHeight="1" x14ac:dyDescent="0.25">
      <c r="A193" s="17" t="s">
        <v>540</v>
      </c>
      <c r="B193" s="35" t="s">
        <v>541</v>
      </c>
      <c r="C193" s="17" t="s">
        <v>257</v>
      </c>
      <c r="D193" s="17" t="s">
        <v>542</v>
      </c>
      <c r="E193" s="19" t="s">
        <v>46</v>
      </c>
      <c r="F193" s="20">
        <v>56</v>
      </c>
      <c r="G193" s="20">
        <v>16.2</v>
      </c>
      <c r="H193" s="20">
        <f t="shared" si="13"/>
        <v>20.857500000000002</v>
      </c>
      <c r="I193" s="20">
        <f t="shared" si="10"/>
        <v>1168.02</v>
      </c>
      <c r="J193" s="21"/>
    </row>
    <row r="194" spans="1:10" s="22" customFormat="1" ht="39" customHeight="1" x14ac:dyDescent="0.25">
      <c r="A194" s="17" t="s">
        <v>543</v>
      </c>
      <c r="B194" s="35" t="s">
        <v>544</v>
      </c>
      <c r="C194" s="17" t="s">
        <v>22</v>
      </c>
      <c r="D194" s="17" t="s">
        <v>545</v>
      </c>
      <c r="E194" s="19" t="s">
        <v>46</v>
      </c>
      <c r="F194" s="20">
        <v>511</v>
      </c>
      <c r="G194" s="20">
        <v>10.85</v>
      </c>
      <c r="H194" s="20">
        <f t="shared" si="13"/>
        <v>13.969375000000001</v>
      </c>
      <c r="I194" s="20">
        <f t="shared" si="10"/>
        <v>7138.3506250000009</v>
      </c>
      <c r="J194" s="21"/>
    </row>
    <row r="195" spans="1:10" s="22" customFormat="1" ht="26.1" customHeight="1" x14ac:dyDescent="0.25">
      <c r="A195" s="17" t="s">
        <v>546</v>
      </c>
      <c r="B195" s="35" t="s">
        <v>547</v>
      </c>
      <c r="C195" s="17" t="s">
        <v>153</v>
      </c>
      <c r="D195" s="17" t="s">
        <v>548</v>
      </c>
      <c r="E195" s="19" t="s">
        <v>46</v>
      </c>
      <c r="F195" s="20">
        <v>511</v>
      </c>
      <c r="G195" s="20">
        <v>0.73</v>
      </c>
      <c r="H195" s="20">
        <f t="shared" si="13"/>
        <v>0.93987500000000002</v>
      </c>
      <c r="I195" s="20">
        <f t="shared" si="10"/>
        <v>480.27612500000004</v>
      </c>
      <c r="J195" s="21"/>
    </row>
    <row r="196" spans="1:10" s="22" customFormat="1" ht="39" customHeight="1" x14ac:dyDescent="0.25">
      <c r="A196" s="17" t="s">
        <v>549</v>
      </c>
      <c r="B196" s="35" t="s">
        <v>550</v>
      </c>
      <c r="C196" s="17" t="s">
        <v>153</v>
      </c>
      <c r="D196" s="17" t="s">
        <v>551</v>
      </c>
      <c r="E196" s="19" t="s">
        <v>46</v>
      </c>
      <c r="F196" s="20">
        <v>12</v>
      </c>
      <c r="G196" s="20">
        <v>2.5</v>
      </c>
      <c r="H196" s="20">
        <f t="shared" si="13"/>
        <v>3.21875</v>
      </c>
      <c r="I196" s="20">
        <f t="shared" si="10"/>
        <v>38.625</v>
      </c>
      <c r="J196" s="21"/>
    </row>
    <row r="197" spans="1:10" s="22" customFormat="1" ht="24" customHeight="1" x14ac:dyDescent="0.25">
      <c r="A197" s="17" t="s">
        <v>552</v>
      </c>
      <c r="B197" s="18" t="s">
        <v>553</v>
      </c>
      <c r="C197" s="17" t="s">
        <v>44</v>
      </c>
      <c r="D197" s="17" t="s">
        <v>554</v>
      </c>
      <c r="E197" s="19" t="s">
        <v>46</v>
      </c>
      <c r="F197" s="20">
        <v>17</v>
      </c>
      <c r="G197">
        <v>360.74</v>
      </c>
      <c r="H197" s="20">
        <f t="shared" si="13"/>
        <v>464.45275000000004</v>
      </c>
      <c r="I197" s="20">
        <f t="shared" si="10"/>
        <v>7895.696750000001</v>
      </c>
      <c r="J197" s="21"/>
    </row>
    <row r="198" spans="1:10" s="22" customFormat="1" ht="39" customHeight="1" x14ac:dyDescent="0.25">
      <c r="A198" s="17" t="s">
        <v>555</v>
      </c>
      <c r="B198" s="18" t="s">
        <v>556</v>
      </c>
      <c r="C198" s="17" t="s">
        <v>44</v>
      </c>
      <c r="D198" s="17" t="s">
        <v>557</v>
      </c>
      <c r="E198" s="19" t="s">
        <v>50</v>
      </c>
      <c r="F198" s="20">
        <v>177</v>
      </c>
      <c r="G198" s="97">
        <v>56.97</v>
      </c>
      <c r="H198" s="20">
        <v>73.52</v>
      </c>
      <c r="I198" s="20">
        <f>(F198*H198)</f>
        <v>13013.039999999999</v>
      </c>
      <c r="J198" s="21"/>
    </row>
    <row r="199" spans="1:10" s="22" customFormat="1" ht="24" customHeight="1" x14ac:dyDescent="0.25">
      <c r="A199" s="17" t="s">
        <v>558</v>
      </c>
      <c r="B199" s="18" t="s">
        <v>559</v>
      </c>
      <c r="C199" s="17" t="s">
        <v>44</v>
      </c>
      <c r="D199" s="17" t="s">
        <v>560</v>
      </c>
      <c r="E199" s="19" t="s">
        <v>50</v>
      </c>
      <c r="F199" s="20">
        <v>227</v>
      </c>
      <c r="G199">
        <v>39.46</v>
      </c>
      <c r="H199" s="20">
        <f t="shared" si="13"/>
        <v>50.804750000000006</v>
      </c>
      <c r="I199" s="20">
        <f t="shared" si="10"/>
        <v>11532.678250000001</v>
      </c>
      <c r="J199" s="21"/>
    </row>
    <row r="200" spans="1:10" s="22" customFormat="1" ht="39" customHeight="1" x14ac:dyDescent="0.25">
      <c r="A200" s="17" t="s">
        <v>561</v>
      </c>
      <c r="B200" s="18" t="s">
        <v>562</v>
      </c>
      <c r="C200" s="17" t="s">
        <v>44</v>
      </c>
      <c r="D200" s="17" t="s">
        <v>563</v>
      </c>
      <c r="E200" s="19" t="s">
        <v>50</v>
      </c>
      <c r="F200" s="20">
        <v>1</v>
      </c>
      <c r="G200" s="20">
        <v>31.82</v>
      </c>
      <c r="H200" s="20">
        <f t="shared" si="13"/>
        <v>40.968250000000005</v>
      </c>
      <c r="I200" s="20">
        <f t="shared" si="10"/>
        <v>40.968250000000005</v>
      </c>
      <c r="J200" s="21"/>
    </row>
    <row r="201" spans="1:10" s="22" customFormat="1" ht="24" customHeight="1" x14ac:dyDescent="0.25">
      <c r="A201" s="17" t="s">
        <v>564</v>
      </c>
      <c r="B201" s="18" t="s">
        <v>565</v>
      </c>
      <c r="C201" s="17" t="s">
        <v>44</v>
      </c>
      <c r="D201" s="17" t="s">
        <v>566</v>
      </c>
      <c r="E201" s="19" t="s">
        <v>46</v>
      </c>
      <c r="F201" s="20">
        <v>72</v>
      </c>
      <c r="G201" s="20">
        <v>28.86</v>
      </c>
      <c r="H201" s="20">
        <f t="shared" si="13"/>
        <v>37.157250000000005</v>
      </c>
      <c r="I201" s="20">
        <f t="shared" si="10"/>
        <v>2675.3220000000001</v>
      </c>
      <c r="J201" s="21"/>
    </row>
    <row r="202" spans="1:10" s="22" customFormat="1" ht="26.1" customHeight="1" x14ac:dyDescent="0.25">
      <c r="A202" s="17" t="s">
        <v>567</v>
      </c>
      <c r="B202" s="18" t="s">
        <v>405</v>
      </c>
      <c r="C202" s="17" t="s">
        <v>44</v>
      </c>
      <c r="D202" s="17" t="s">
        <v>406</v>
      </c>
      <c r="E202" s="19" t="s">
        <v>50</v>
      </c>
      <c r="F202" s="20">
        <v>27</v>
      </c>
      <c r="G202" s="20">
        <v>29.21</v>
      </c>
      <c r="H202" s="20">
        <f t="shared" si="13"/>
        <v>37.607875000000007</v>
      </c>
      <c r="I202" s="20">
        <f t="shared" ref="I202:I265" si="14">(F202*H202)</f>
        <v>1015.4126250000002</v>
      </c>
      <c r="J202" s="21"/>
    </row>
    <row r="203" spans="1:10" s="22" customFormat="1" ht="39" customHeight="1" x14ac:dyDescent="0.25">
      <c r="A203" s="17" t="s">
        <v>568</v>
      </c>
      <c r="B203" s="18" t="s">
        <v>569</v>
      </c>
      <c r="C203" s="17" t="s">
        <v>44</v>
      </c>
      <c r="D203" s="17" t="s">
        <v>570</v>
      </c>
      <c r="E203" s="19" t="s">
        <v>46</v>
      </c>
      <c r="F203" s="20">
        <v>11</v>
      </c>
      <c r="G203">
        <v>491.8</v>
      </c>
      <c r="H203" s="20">
        <f t="shared" si="13"/>
        <v>633.19250000000011</v>
      </c>
      <c r="I203" s="20">
        <f t="shared" si="14"/>
        <v>6965.1175000000012</v>
      </c>
      <c r="J203" s="21"/>
    </row>
    <row r="204" spans="1:10" s="22" customFormat="1" ht="26.1" customHeight="1" x14ac:dyDescent="0.25">
      <c r="A204" s="17" t="s">
        <v>571</v>
      </c>
      <c r="B204" s="35">
        <v>9048</v>
      </c>
      <c r="C204" s="17" t="s">
        <v>153</v>
      </c>
      <c r="D204" s="17" t="s">
        <v>572</v>
      </c>
      <c r="E204" s="19" t="s">
        <v>573</v>
      </c>
      <c r="F204" s="20">
        <v>9</v>
      </c>
      <c r="G204" s="20">
        <v>18.91</v>
      </c>
      <c r="H204" s="20">
        <f t="shared" si="13"/>
        <v>24.346625000000003</v>
      </c>
      <c r="I204" s="20">
        <f t="shared" si="14"/>
        <v>219.11962500000004</v>
      </c>
      <c r="J204" s="21"/>
    </row>
    <row r="205" spans="1:10" s="22" customFormat="1" ht="24" customHeight="1" x14ac:dyDescent="0.25">
      <c r="A205" s="17" t="s">
        <v>574</v>
      </c>
      <c r="B205" s="35" t="s">
        <v>575</v>
      </c>
      <c r="C205" s="17" t="s">
        <v>257</v>
      </c>
      <c r="D205" s="17" t="s">
        <v>576</v>
      </c>
      <c r="E205" s="19" t="s">
        <v>46</v>
      </c>
      <c r="F205" s="20">
        <v>3</v>
      </c>
      <c r="G205" s="20">
        <v>5.07</v>
      </c>
      <c r="H205" s="20">
        <f t="shared" si="13"/>
        <v>6.5276250000000005</v>
      </c>
      <c r="I205" s="20">
        <f t="shared" si="14"/>
        <v>19.582875000000001</v>
      </c>
      <c r="J205" s="21"/>
    </row>
    <row r="206" spans="1:10" s="22" customFormat="1" ht="39" customHeight="1" x14ac:dyDescent="0.25">
      <c r="A206" s="17" t="s">
        <v>577</v>
      </c>
      <c r="B206" s="35" t="s">
        <v>578</v>
      </c>
      <c r="C206" s="17" t="s">
        <v>44</v>
      </c>
      <c r="D206" s="17" t="s">
        <v>579</v>
      </c>
      <c r="E206" s="19" t="s">
        <v>46</v>
      </c>
      <c r="F206" s="20">
        <v>3</v>
      </c>
      <c r="G206" s="20">
        <v>101.72</v>
      </c>
      <c r="H206" s="20">
        <f t="shared" si="13"/>
        <v>130.96450000000002</v>
      </c>
      <c r="I206" s="20">
        <f t="shared" si="14"/>
        <v>392.89350000000002</v>
      </c>
      <c r="J206" s="21"/>
    </row>
    <row r="207" spans="1:10" s="22" customFormat="1" ht="39" customHeight="1" x14ac:dyDescent="0.25">
      <c r="A207" s="17" t="s">
        <v>580</v>
      </c>
      <c r="B207" s="35" t="s">
        <v>581</v>
      </c>
      <c r="C207" s="17" t="s">
        <v>22</v>
      </c>
      <c r="D207" s="17" t="s">
        <v>582</v>
      </c>
      <c r="E207" s="19" t="s">
        <v>46</v>
      </c>
      <c r="F207" s="20">
        <v>9</v>
      </c>
      <c r="G207" s="20">
        <v>14.45</v>
      </c>
      <c r="H207" s="20">
        <f t="shared" si="13"/>
        <v>18.604375000000001</v>
      </c>
      <c r="I207" s="20">
        <f t="shared" si="14"/>
        <v>167.43937500000001</v>
      </c>
      <c r="J207" s="21"/>
    </row>
    <row r="208" spans="1:10" s="22" customFormat="1" ht="24" customHeight="1" x14ac:dyDescent="0.25">
      <c r="A208" s="17" t="s">
        <v>583</v>
      </c>
      <c r="B208" s="35" t="s">
        <v>584</v>
      </c>
      <c r="C208" s="17" t="s">
        <v>153</v>
      </c>
      <c r="D208" s="17" t="s">
        <v>585</v>
      </c>
      <c r="E208" s="19" t="s">
        <v>46</v>
      </c>
      <c r="F208" s="20">
        <v>81</v>
      </c>
      <c r="G208" s="20">
        <v>0.92</v>
      </c>
      <c r="H208" s="20">
        <f t="shared" si="13"/>
        <v>1.1845000000000001</v>
      </c>
      <c r="I208" s="20">
        <f t="shared" si="14"/>
        <v>95.944500000000005</v>
      </c>
      <c r="J208" s="21"/>
    </row>
    <row r="209" spans="1:10" s="22" customFormat="1" ht="39" customHeight="1" x14ac:dyDescent="0.25">
      <c r="A209" s="17" t="s">
        <v>586</v>
      </c>
      <c r="B209" s="35" t="s">
        <v>587</v>
      </c>
      <c r="C209" s="17" t="s">
        <v>153</v>
      </c>
      <c r="D209" s="17" t="s">
        <v>588</v>
      </c>
      <c r="E209" s="19" t="s">
        <v>46</v>
      </c>
      <c r="F209" s="20">
        <v>21</v>
      </c>
      <c r="G209" s="20">
        <v>19.02</v>
      </c>
      <c r="H209" s="20">
        <f t="shared" si="13"/>
        <v>24.488250000000001</v>
      </c>
      <c r="I209" s="20">
        <f t="shared" si="14"/>
        <v>514.25324999999998</v>
      </c>
      <c r="J209" s="21"/>
    </row>
    <row r="210" spans="1:10" s="22" customFormat="1" ht="26.1" customHeight="1" x14ac:dyDescent="0.25">
      <c r="A210" s="17" t="s">
        <v>589</v>
      </c>
      <c r="B210" s="35" t="s">
        <v>590</v>
      </c>
      <c r="C210" s="17" t="s">
        <v>22</v>
      </c>
      <c r="D210" s="17" t="s">
        <v>591</v>
      </c>
      <c r="E210" s="19" t="s">
        <v>46</v>
      </c>
      <c r="F210" s="20">
        <v>13</v>
      </c>
      <c r="G210" s="20">
        <v>21.02</v>
      </c>
      <c r="H210" s="20">
        <f t="shared" si="13"/>
        <v>27.06325</v>
      </c>
      <c r="I210" s="20">
        <f t="shared" si="14"/>
        <v>351.82225</v>
      </c>
      <c r="J210" s="21"/>
    </row>
    <row r="211" spans="1:10" s="22" customFormat="1" ht="26.1" customHeight="1" x14ac:dyDescent="0.25">
      <c r="A211" s="17" t="s">
        <v>592</v>
      </c>
      <c r="B211" s="35" t="s">
        <v>593</v>
      </c>
      <c r="C211" s="17" t="s">
        <v>201</v>
      </c>
      <c r="D211" s="17" t="s">
        <v>594</v>
      </c>
      <c r="E211" s="19" t="s">
        <v>50</v>
      </c>
      <c r="F211" s="20">
        <v>0.35</v>
      </c>
      <c r="G211" s="20">
        <v>74.150000000000006</v>
      </c>
      <c r="H211" s="20">
        <f t="shared" si="13"/>
        <v>95.468125000000015</v>
      </c>
      <c r="I211" s="20">
        <f t="shared" si="14"/>
        <v>33.413843750000005</v>
      </c>
      <c r="J211" s="21"/>
    </row>
    <row r="212" spans="1:10" ht="24" customHeight="1" x14ac:dyDescent="0.25">
      <c r="A212" s="6" t="s">
        <v>595</v>
      </c>
      <c r="B212" s="6"/>
      <c r="C212" s="6"/>
      <c r="D212" s="6" t="s">
        <v>596</v>
      </c>
      <c r="E212" s="6"/>
      <c r="F212" s="7"/>
      <c r="G212" s="6"/>
      <c r="H212" s="31"/>
      <c r="I212" s="89">
        <f>I214+I215+I216+I217+I218+I219+I220+I221+I222+I223+I224+I225+I226+I227+I228+I229+I231+I232+I233+I234+I235+I237+I238+I239+I240+I241+I242+I243+I244+I245+I246+I248+I249+I250+I251+I252+I253+I254+I255+I256+I257+I258+I259+I260+I261+I262+I263+I264+I265+I266+I267+I268+I269+I270+I271+I272+I273+I274+I276+I277+I278+I279+I280+I281+I282+I283+I284+I285+I286+I287+I288+I289+I290</f>
        <v>174544.17316749992</v>
      </c>
      <c r="J212" s="8"/>
    </row>
    <row r="213" spans="1:10" ht="24" customHeight="1" x14ac:dyDescent="0.25">
      <c r="A213" s="6" t="s">
        <v>597</v>
      </c>
      <c r="B213" s="6"/>
      <c r="C213" s="6"/>
      <c r="D213" s="6" t="s">
        <v>598</v>
      </c>
      <c r="E213" s="6"/>
      <c r="F213" s="7"/>
      <c r="G213" s="6"/>
      <c r="H213" s="31"/>
      <c r="I213" s="31"/>
      <c r="J213" s="8"/>
    </row>
    <row r="214" spans="1:10" s="22" customFormat="1" ht="51.9" customHeight="1" x14ac:dyDescent="0.25">
      <c r="A214" s="17" t="s">
        <v>599</v>
      </c>
      <c r="B214" s="18" t="s">
        <v>600</v>
      </c>
      <c r="C214" s="17" t="s">
        <v>44</v>
      </c>
      <c r="D214" s="17" t="s">
        <v>601</v>
      </c>
      <c r="E214" s="19" t="s">
        <v>46</v>
      </c>
      <c r="F214" s="20">
        <v>1</v>
      </c>
      <c r="G214">
        <v>337.8</v>
      </c>
      <c r="H214" s="20">
        <f t="shared" ref="H214:H229" si="15">G214*(1+28.75%)</f>
        <v>434.91750000000002</v>
      </c>
      <c r="I214" s="20">
        <f t="shared" si="14"/>
        <v>434.91750000000002</v>
      </c>
      <c r="J214" s="21"/>
    </row>
    <row r="215" spans="1:10" s="22" customFormat="1" ht="26.1" customHeight="1" x14ac:dyDescent="0.25">
      <c r="A215" s="17" t="s">
        <v>602</v>
      </c>
      <c r="B215" s="35">
        <v>95675</v>
      </c>
      <c r="C215" s="17" t="s">
        <v>201</v>
      </c>
      <c r="D215" s="17" t="s">
        <v>603</v>
      </c>
      <c r="E215" s="19" t="s">
        <v>46</v>
      </c>
      <c r="F215" s="20">
        <v>1</v>
      </c>
      <c r="G215" s="20">
        <v>219.87</v>
      </c>
      <c r="H215" s="20">
        <f t="shared" si="15"/>
        <v>283.08262500000001</v>
      </c>
      <c r="I215" s="20">
        <f t="shared" si="14"/>
        <v>283.08262500000001</v>
      </c>
      <c r="J215" s="21"/>
    </row>
    <row r="216" spans="1:10" s="22" customFormat="1" ht="78" customHeight="1" x14ac:dyDescent="0.25">
      <c r="A216" s="17" t="s">
        <v>604</v>
      </c>
      <c r="B216" s="18" t="s">
        <v>605</v>
      </c>
      <c r="C216" s="17" t="s">
        <v>44</v>
      </c>
      <c r="D216" s="17" t="s">
        <v>606</v>
      </c>
      <c r="E216" s="19" t="s">
        <v>348</v>
      </c>
      <c r="F216" s="20">
        <v>37</v>
      </c>
      <c r="G216">
        <v>136.1</v>
      </c>
      <c r="H216" s="20">
        <f t="shared" si="15"/>
        <v>175.22874999999999</v>
      </c>
      <c r="I216" s="20">
        <f t="shared" si="14"/>
        <v>6483.4637499999999</v>
      </c>
      <c r="J216" s="21"/>
    </row>
    <row r="217" spans="1:10" s="22" customFormat="1" ht="78" customHeight="1" x14ac:dyDescent="0.25">
      <c r="A217" s="17" t="s">
        <v>607</v>
      </c>
      <c r="B217" s="35" t="s">
        <v>608</v>
      </c>
      <c r="C217" s="17" t="s">
        <v>22</v>
      </c>
      <c r="D217" s="17" t="s">
        <v>609</v>
      </c>
      <c r="E217" s="19" t="s">
        <v>348</v>
      </c>
      <c r="F217" s="20">
        <v>19</v>
      </c>
      <c r="G217" s="20">
        <v>27.55</v>
      </c>
      <c r="H217" s="20">
        <f t="shared" si="15"/>
        <v>35.470625000000005</v>
      </c>
      <c r="I217" s="20">
        <f t="shared" si="14"/>
        <v>673.9418750000001</v>
      </c>
      <c r="J217" s="21"/>
    </row>
    <row r="218" spans="1:10" s="22" customFormat="1" ht="78" customHeight="1" x14ac:dyDescent="0.25">
      <c r="A218" s="17" t="s">
        <v>610</v>
      </c>
      <c r="B218" s="35" t="s">
        <v>611</v>
      </c>
      <c r="C218" s="17" t="s">
        <v>22</v>
      </c>
      <c r="D218" s="17" t="s">
        <v>612</v>
      </c>
      <c r="E218" s="19" t="s">
        <v>348</v>
      </c>
      <c r="F218" s="20">
        <v>7</v>
      </c>
      <c r="G218" s="20">
        <v>28.3</v>
      </c>
      <c r="H218" s="20">
        <f t="shared" si="15"/>
        <v>36.436250000000001</v>
      </c>
      <c r="I218" s="20">
        <f t="shared" si="14"/>
        <v>255.05375000000001</v>
      </c>
      <c r="J218" s="21"/>
    </row>
    <row r="219" spans="1:10" s="22" customFormat="1" ht="65.099999999999994" customHeight="1" x14ac:dyDescent="0.25">
      <c r="A219" s="17" t="s">
        <v>613</v>
      </c>
      <c r="B219" s="18" t="s">
        <v>614</v>
      </c>
      <c r="C219" s="17" t="s">
        <v>44</v>
      </c>
      <c r="D219" s="17" t="s">
        <v>615</v>
      </c>
      <c r="E219" s="19" t="s">
        <v>348</v>
      </c>
      <c r="F219" s="20">
        <v>9</v>
      </c>
      <c r="G219">
        <v>136.1</v>
      </c>
      <c r="H219" s="20">
        <f t="shared" si="15"/>
        <v>175.22874999999999</v>
      </c>
      <c r="I219" s="20">
        <f t="shared" si="14"/>
        <v>1577.0587499999999</v>
      </c>
      <c r="J219" s="21"/>
    </row>
    <row r="220" spans="1:10" s="22" customFormat="1" ht="90.9" customHeight="1" x14ac:dyDescent="0.25">
      <c r="A220" s="17" t="s">
        <v>616</v>
      </c>
      <c r="B220" s="18" t="s">
        <v>617</v>
      </c>
      <c r="C220" s="17" t="s">
        <v>44</v>
      </c>
      <c r="D220" s="17" t="s">
        <v>618</v>
      </c>
      <c r="E220" s="19" t="s">
        <v>348</v>
      </c>
      <c r="F220" s="20">
        <v>22</v>
      </c>
      <c r="G220" s="20">
        <v>163.75</v>
      </c>
      <c r="H220" s="20">
        <f t="shared" si="15"/>
        <v>210.82812500000003</v>
      </c>
      <c r="I220" s="20">
        <f t="shared" si="14"/>
        <v>4638.2187500000009</v>
      </c>
      <c r="J220" s="21"/>
    </row>
    <row r="221" spans="1:10" s="22" customFormat="1" ht="78" customHeight="1" x14ac:dyDescent="0.25">
      <c r="A221" s="17" t="s">
        <v>619</v>
      </c>
      <c r="B221" s="18" t="s">
        <v>620</v>
      </c>
      <c r="C221" s="17" t="s">
        <v>44</v>
      </c>
      <c r="D221" s="17" t="s">
        <v>621</v>
      </c>
      <c r="E221" s="19" t="s">
        <v>348</v>
      </c>
      <c r="F221" s="20">
        <v>25</v>
      </c>
      <c r="G221" s="98">
        <v>229.95</v>
      </c>
      <c r="H221" s="20">
        <f t="shared" si="15"/>
        <v>296.06062500000002</v>
      </c>
      <c r="I221" s="20">
        <f t="shared" si="14"/>
        <v>7401.515625</v>
      </c>
      <c r="J221" s="21"/>
    </row>
    <row r="222" spans="1:10" s="22" customFormat="1" ht="39" customHeight="1" x14ac:dyDescent="0.25">
      <c r="A222" s="17" t="s">
        <v>622</v>
      </c>
      <c r="B222" s="18" t="s">
        <v>623</v>
      </c>
      <c r="C222" s="17" t="s">
        <v>44</v>
      </c>
      <c r="D222" s="17" t="s">
        <v>624</v>
      </c>
      <c r="E222" s="19" t="s">
        <v>50</v>
      </c>
      <c r="F222" s="20">
        <v>92.01</v>
      </c>
      <c r="G222" s="98">
        <v>24.46</v>
      </c>
      <c r="H222" s="20">
        <f t="shared" si="15"/>
        <v>31.492250000000002</v>
      </c>
      <c r="I222" s="20">
        <f t="shared" si="14"/>
        <v>2897.6019225000005</v>
      </c>
      <c r="J222" s="21"/>
    </row>
    <row r="223" spans="1:10" s="22" customFormat="1" ht="39" customHeight="1" x14ac:dyDescent="0.25">
      <c r="A223" s="17" t="s">
        <v>625</v>
      </c>
      <c r="B223" s="18" t="s">
        <v>626</v>
      </c>
      <c r="C223" s="17" t="s">
        <v>44</v>
      </c>
      <c r="D223" s="17" t="s">
        <v>627</v>
      </c>
      <c r="E223" s="19" t="s">
        <v>50</v>
      </c>
      <c r="F223" s="20">
        <v>120.78</v>
      </c>
      <c r="G223" s="20">
        <v>45.04</v>
      </c>
      <c r="H223" s="20">
        <f t="shared" si="15"/>
        <v>57.989000000000004</v>
      </c>
      <c r="I223" s="20">
        <f t="shared" si="14"/>
        <v>7003.9114200000004</v>
      </c>
      <c r="J223" s="21"/>
    </row>
    <row r="224" spans="1:10" s="22" customFormat="1" ht="39" customHeight="1" x14ac:dyDescent="0.25">
      <c r="A224" s="17" t="s">
        <v>628</v>
      </c>
      <c r="B224" s="18" t="s">
        <v>629</v>
      </c>
      <c r="C224" s="17" t="s">
        <v>44</v>
      </c>
      <c r="D224" s="17" t="s">
        <v>630</v>
      </c>
      <c r="E224" s="19" t="s">
        <v>50</v>
      </c>
      <c r="F224" s="20">
        <v>3.64</v>
      </c>
      <c r="G224"/>
      <c r="H224" s="20">
        <v>41.2</v>
      </c>
      <c r="I224" s="20">
        <f>(F224*H224)</f>
        <v>149.96800000000002</v>
      </c>
      <c r="J224" s="21"/>
    </row>
    <row r="225" spans="1:10" s="22" customFormat="1" ht="39" customHeight="1" x14ac:dyDescent="0.25">
      <c r="A225" s="17" t="s">
        <v>631</v>
      </c>
      <c r="B225" s="18" t="s">
        <v>632</v>
      </c>
      <c r="C225" s="17" t="s">
        <v>44</v>
      </c>
      <c r="D225" s="17" t="s">
        <v>633</v>
      </c>
      <c r="E225" s="19" t="s">
        <v>50</v>
      </c>
      <c r="F225" s="20">
        <v>18.170000000000002</v>
      </c>
      <c r="G225" s="20">
        <v>43.28</v>
      </c>
      <c r="H225" s="20">
        <f t="shared" si="15"/>
        <v>55.723000000000006</v>
      </c>
      <c r="I225" s="20">
        <f t="shared" si="14"/>
        <v>1012.4869100000002</v>
      </c>
      <c r="J225" s="21"/>
    </row>
    <row r="226" spans="1:10" s="22" customFormat="1" ht="39" customHeight="1" x14ac:dyDescent="0.25">
      <c r="A226" s="17" t="s">
        <v>634</v>
      </c>
      <c r="B226" s="18" t="s">
        <v>635</v>
      </c>
      <c r="C226" s="17" t="s">
        <v>44</v>
      </c>
      <c r="D226" s="17" t="s">
        <v>636</v>
      </c>
      <c r="E226" s="19" t="s">
        <v>50</v>
      </c>
      <c r="F226" s="20">
        <v>91.91</v>
      </c>
      <c r="G226" s="20">
        <v>47.55</v>
      </c>
      <c r="H226" s="20">
        <f t="shared" si="15"/>
        <v>61.220624999999998</v>
      </c>
      <c r="I226" s="20">
        <f t="shared" si="14"/>
        <v>5626.7876437499999</v>
      </c>
      <c r="J226" s="21"/>
    </row>
    <row r="227" spans="1:10" s="22" customFormat="1" ht="39" customHeight="1" x14ac:dyDescent="0.25">
      <c r="A227" s="17" t="s">
        <v>637</v>
      </c>
      <c r="B227" s="18" t="s">
        <v>638</v>
      </c>
      <c r="C227" s="17" t="s">
        <v>44</v>
      </c>
      <c r="D227" s="17" t="s">
        <v>639</v>
      </c>
      <c r="E227" s="19" t="s">
        <v>50</v>
      </c>
      <c r="F227" s="20">
        <v>84.39</v>
      </c>
      <c r="G227" s="20">
        <v>26.48</v>
      </c>
      <c r="H227" s="20">
        <f t="shared" si="15"/>
        <v>34.093000000000004</v>
      </c>
      <c r="I227" s="20">
        <f t="shared" si="14"/>
        <v>2877.1082700000002</v>
      </c>
      <c r="J227" s="21"/>
    </row>
    <row r="228" spans="1:10" s="22" customFormat="1" ht="39" customHeight="1" x14ac:dyDescent="0.25">
      <c r="A228" s="17" t="s">
        <v>640</v>
      </c>
      <c r="B228" s="18" t="s">
        <v>641</v>
      </c>
      <c r="C228" s="17" t="s">
        <v>44</v>
      </c>
      <c r="D228" s="17" t="s">
        <v>642</v>
      </c>
      <c r="E228" s="19" t="s">
        <v>50</v>
      </c>
      <c r="F228" s="20">
        <v>80.33</v>
      </c>
      <c r="G228" s="20">
        <v>74.900000000000006</v>
      </c>
      <c r="H228" s="20">
        <f t="shared" si="15"/>
        <v>96.433750000000018</v>
      </c>
      <c r="I228" s="20">
        <f t="shared" si="14"/>
        <v>7746.5231375000012</v>
      </c>
      <c r="J228" s="21"/>
    </row>
    <row r="229" spans="1:10" s="22" customFormat="1" ht="26.1" customHeight="1" x14ac:dyDescent="0.25">
      <c r="A229" s="17" t="s">
        <v>643</v>
      </c>
      <c r="B229" s="18" t="s">
        <v>76</v>
      </c>
      <c r="C229" s="17" t="s">
        <v>44</v>
      </c>
      <c r="D229" s="17" t="s">
        <v>77</v>
      </c>
      <c r="E229" s="19" t="s">
        <v>78</v>
      </c>
      <c r="F229" s="20">
        <v>25.83</v>
      </c>
      <c r="G229" s="20">
        <v>67.39</v>
      </c>
      <c r="H229" s="20">
        <f t="shared" si="15"/>
        <v>86.764625000000009</v>
      </c>
      <c r="I229" s="20">
        <f t="shared" si="14"/>
        <v>2241.1302637500003</v>
      </c>
      <c r="J229" s="21"/>
    </row>
    <row r="230" spans="1:10" ht="24" customHeight="1" x14ac:dyDescent="0.25">
      <c r="A230" s="6" t="s">
        <v>644</v>
      </c>
      <c r="B230" s="6"/>
      <c r="C230" s="6"/>
      <c r="D230" s="6" t="s">
        <v>645</v>
      </c>
      <c r="E230" s="6"/>
      <c r="F230" s="7"/>
      <c r="G230" s="6"/>
      <c r="H230" s="31"/>
      <c r="I230" s="31"/>
      <c r="J230" s="8"/>
    </row>
    <row r="231" spans="1:10" s="22" customFormat="1" ht="26.1" customHeight="1" x14ac:dyDescent="0.25">
      <c r="A231" s="17" t="s">
        <v>646</v>
      </c>
      <c r="B231" s="18" t="s">
        <v>647</v>
      </c>
      <c r="C231" s="17" t="s">
        <v>44</v>
      </c>
      <c r="D231" s="17" t="s">
        <v>648</v>
      </c>
      <c r="E231" s="19" t="s">
        <v>46</v>
      </c>
      <c r="F231" s="20">
        <v>15</v>
      </c>
      <c r="G231" s="20">
        <v>70.55</v>
      </c>
      <c r="H231" s="20">
        <f>G231*(1+28.75%)</f>
        <v>90.83312500000001</v>
      </c>
      <c r="I231" s="20">
        <f t="shared" si="14"/>
        <v>1362.496875</v>
      </c>
      <c r="J231" s="21"/>
    </row>
    <row r="232" spans="1:10" s="22" customFormat="1" ht="65.099999999999994" customHeight="1" x14ac:dyDescent="0.25">
      <c r="A232" s="17" t="s">
        <v>649</v>
      </c>
      <c r="B232" s="18" t="s">
        <v>650</v>
      </c>
      <c r="C232" s="17" t="s">
        <v>44</v>
      </c>
      <c r="D232" s="17" t="s">
        <v>651</v>
      </c>
      <c r="E232" s="19" t="s">
        <v>46</v>
      </c>
      <c r="F232" s="20">
        <v>9</v>
      </c>
      <c r="G232" s="20">
        <v>730</v>
      </c>
      <c r="H232" s="20">
        <f>G232*(1+28.75%)</f>
        <v>939.87500000000011</v>
      </c>
      <c r="I232" s="20">
        <f>F232*H232</f>
        <v>8458.8750000000018</v>
      </c>
      <c r="J232" s="21"/>
    </row>
    <row r="233" spans="1:10" s="22" customFormat="1" ht="51.9" customHeight="1" x14ac:dyDescent="0.25">
      <c r="A233" s="17" t="s">
        <v>652</v>
      </c>
      <c r="B233" s="18" t="s">
        <v>653</v>
      </c>
      <c r="C233" s="17" t="s">
        <v>44</v>
      </c>
      <c r="D233" s="17" t="s">
        <v>654</v>
      </c>
      <c r="E233" s="19" t="s">
        <v>46</v>
      </c>
      <c r="F233" s="20">
        <v>6</v>
      </c>
      <c r="G233" s="98">
        <v>78.08</v>
      </c>
      <c r="H233" s="20">
        <f>G233*(1+28.75%)</f>
        <v>100.52800000000001</v>
      </c>
      <c r="I233" s="20">
        <f t="shared" si="14"/>
        <v>603.16800000000001</v>
      </c>
      <c r="J233" s="21"/>
    </row>
    <row r="234" spans="1:10" s="22" customFormat="1" ht="65.099999999999994" customHeight="1" x14ac:dyDescent="0.25">
      <c r="A234" s="17" t="s">
        <v>655</v>
      </c>
      <c r="B234" s="18" t="s">
        <v>656</v>
      </c>
      <c r="C234" s="17" t="s">
        <v>44</v>
      </c>
      <c r="D234" s="17" t="s">
        <v>657</v>
      </c>
      <c r="E234" s="19" t="s">
        <v>46</v>
      </c>
      <c r="F234" s="20">
        <v>6</v>
      </c>
      <c r="G234" s="20">
        <v>733.8</v>
      </c>
      <c r="H234" s="20">
        <v>944.52</v>
      </c>
      <c r="I234" s="20">
        <f t="shared" si="14"/>
        <v>5667.12</v>
      </c>
      <c r="J234" s="21"/>
    </row>
    <row r="235" spans="1:10" s="22" customFormat="1" ht="104.1" customHeight="1" x14ac:dyDescent="0.25">
      <c r="A235" s="17" t="s">
        <v>658</v>
      </c>
      <c r="B235" s="18" t="s">
        <v>659</v>
      </c>
      <c r="C235" s="17" t="s">
        <v>44</v>
      </c>
      <c r="D235" s="17" t="s">
        <v>660</v>
      </c>
      <c r="E235" s="19" t="s">
        <v>50</v>
      </c>
      <c r="F235" s="20">
        <v>3</v>
      </c>
      <c r="G235" s="20">
        <v>313.16000000000003</v>
      </c>
      <c r="H235" s="20">
        <f>G235*(1+28.75%)</f>
        <v>403.19350000000009</v>
      </c>
      <c r="I235" s="20">
        <f t="shared" si="14"/>
        <v>1209.5805000000003</v>
      </c>
      <c r="J235" s="21"/>
    </row>
    <row r="236" spans="1:10" ht="24" customHeight="1" x14ac:dyDescent="0.25">
      <c r="A236" s="6" t="s">
        <v>661</v>
      </c>
      <c r="B236" s="6"/>
      <c r="C236" s="6"/>
      <c r="D236" s="6" t="s">
        <v>662</v>
      </c>
      <c r="E236" s="6"/>
      <c r="F236" s="7"/>
      <c r="G236" s="6"/>
      <c r="H236" s="31"/>
      <c r="I236" s="31"/>
      <c r="J236" s="8"/>
    </row>
    <row r="237" spans="1:10" s="22" customFormat="1" ht="51.9" customHeight="1" x14ac:dyDescent="0.25">
      <c r="A237" s="17" t="s">
        <v>663</v>
      </c>
      <c r="B237" s="18" t="s">
        <v>664</v>
      </c>
      <c r="C237" s="17" t="s">
        <v>44</v>
      </c>
      <c r="D237" s="17" t="s">
        <v>665</v>
      </c>
      <c r="E237" s="19" t="s">
        <v>46</v>
      </c>
      <c r="F237" s="20">
        <v>2</v>
      </c>
      <c r="G237" s="20">
        <v>543.89</v>
      </c>
      <c r="H237" s="20">
        <f t="shared" ref="H237:H246" si="16">G237*(1+28.75%)</f>
        <v>700.258375</v>
      </c>
      <c r="I237" s="20">
        <f t="shared" si="14"/>
        <v>1400.51675</v>
      </c>
      <c r="J237" s="21"/>
    </row>
    <row r="238" spans="1:10" s="22" customFormat="1" ht="24" customHeight="1" x14ac:dyDescent="0.25">
      <c r="A238" s="17" t="s">
        <v>666</v>
      </c>
      <c r="B238" s="18" t="s">
        <v>667</v>
      </c>
      <c r="C238" s="17" t="s">
        <v>44</v>
      </c>
      <c r="D238" s="17" t="s">
        <v>668</v>
      </c>
      <c r="E238" s="19" t="s">
        <v>46</v>
      </c>
      <c r="F238" s="20">
        <v>2</v>
      </c>
      <c r="G238" s="20">
        <v>44.76</v>
      </c>
      <c r="H238" s="20">
        <f t="shared" si="16"/>
        <v>57.628500000000003</v>
      </c>
      <c r="I238" s="20">
        <f t="shared" si="14"/>
        <v>115.25700000000001</v>
      </c>
      <c r="J238" s="21"/>
    </row>
    <row r="239" spans="1:10" s="22" customFormat="1" ht="117" customHeight="1" x14ac:dyDescent="0.25">
      <c r="A239" s="17" t="s">
        <v>669</v>
      </c>
      <c r="B239" s="18" t="s">
        <v>670</v>
      </c>
      <c r="C239" s="17" t="s">
        <v>44</v>
      </c>
      <c r="D239" s="17" t="s">
        <v>671</v>
      </c>
      <c r="E239" s="19" t="s">
        <v>46</v>
      </c>
      <c r="F239" s="20">
        <v>5</v>
      </c>
      <c r="G239" s="20">
        <v>618.29</v>
      </c>
      <c r="H239" s="20">
        <f t="shared" si="16"/>
        <v>796.04837499999996</v>
      </c>
      <c r="I239" s="20">
        <f t="shared" si="14"/>
        <v>3980.2418749999997</v>
      </c>
      <c r="J239" s="21"/>
    </row>
    <row r="240" spans="1:10" s="22" customFormat="1" ht="51.9" customHeight="1" x14ac:dyDescent="0.25">
      <c r="A240" s="17" t="s">
        <v>672</v>
      </c>
      <c r="B240" s="18" t="s">
        <v>673</v>
      </c>
      <c r="C240" s="17" t="s">
        <v>44</v>
      </c>
      <c r="D240" s="17" t="s">
        <v>674</v>
      </c>
      <c r="E240" s="19" t="s">
        <v>46</v>
      </c>
      <c r="F240" s="20">
        <v>4</v>
      </c>
      <c r="G240" s="20">
        <v>311.11</v>
      </c>
      <c r="H240" s="20">
        <f t="shared" si="16"/>
        <v>400.55412500000006</v>
      </c>
      <c r="I240" s="20">
        <f t="shared" si="14"/>
        <v>1602.2165000000002</v>
      </c>
      <c r="J240" s="21"/>
    </row>
    <row r="241" spans="1:10" s="22" customFormat="1" ht="78" customHeight="1" x14ac:dyDescent="0.25">
      <c r="A241" s="17" t="s">
        <v>675</v>
      </c>
      <c r="B241" s="18" t="s">
        <v>676</v>
      </c>
      <c r="C241" s="17" t="s">
        <v>44</v>
      </c>
      <c r="D241" s="17" t="s">
        <v>677</v>
      </c>
      <c r="E241" s="19" t="s">
        <v>46</v>
      </c>
      <c r="F241" s="20">
        <v>3</v>
      </c>
      <c r="G241" s="20">
        <v>422.77</v>
      </c>
      <c r="H241" s="20">
        <f t="shared" si="16"/>
        <v>544.31637499999999</v>
      </c>
      <c r="I241" s="20">
        <f t="shared" si="14"/>
        <v>1632.9491250000001</v>
      </c>
      <c r="J241" s="21"/>
    </row>
    <row r="242" spans="1:10" s="22" customFormat="1" ht="78" customHeight="1" x14ac:dyDescent="0.25">
      <c r="A242" s="17" t="s">
        <v>678</v>
      </c>
      <c r="B242" s="18" t="s">
        <v>679</v>
      </c>
      <c r="C242" s="17" t="s">
        <v>44</v>
      </c>
      <c r="D242" s="17" t="s">
        <v>680</v>
      </c>
      <c r="E242" s="19" t="s">
        <v>46</v>
      </c>
      <c r="F242" s="20">
        <v>4</v>
      </c>
      <c r="G242" s="100">
        <v>362.79</v>
      </c>
      <c r="H242" s="20">
        <f t="shared" si="16"/>
        <v>467.09212500000007</v>
      </c>
      <c r="I242" s="20">
        <f t="shared" si="14"/>
        <v>1868.3685000000003</v>
      </c>
      <c r="J242" s="21"/>
    </row>
    <row r="243" spans="1:10" s="22" customFormat="1" ht="78" customHeight="1" x14ac:dyDescent="0.25">
      <c r="A243" s="17" t="s">
        <v>681</v>
      </c>
      <c r="B243" s="18" t="s">
        <v>682</v>
      </c>
      <c r="C243" s="17" t="s">
        <v>44</v>
      </c>
      <c r="D243" s="17" t="s">
        <v>683</v>
      </c>
      <c r="E243" s="19" t="s">
        <v>46</v>
      </c>
      <c r="F243" s="20">
        <v>11</v>
      </c>
      <c r="G243" s="20">
        <v>361.86</v>
      </c>
      <c r="H243" s="20">
        <f t="shared" si="16"/>
        <v>465.89475000000004</v>
      </c>
      <c r="I243" s="20">
        <f t="shared" si="14"/>
        <v>5124.8422500000006</v>
      </c>
      <c r="J243" s="21"/>
    </row>
    <row r="244" spans="1:10" s="22" customFormat="1" ht="78" customHeight="1" x14ac:dyDescent="0.25">
      <c r="A244" s="17" t="s">
        <v>684</v>
      </c>
      <c r="B244" s="18" t="s">
        <v>685</v>
      </c>
      <c r="C244" s="17" t="s">
        <v>44</v>
      </c>
      <c r="D244" s="17" t="s">
        <v>686</v>
      </c>
      <c r="E244" s="19" t="s">
        <v>46</v>
      </c>
      <c r="F244" s="20">
        <v>2</v>
      </c>
      <c r="G244" s="20">
        <v>628.53</v>
      </c>
      <c r="H244" s="20">
        <f t="shared" si="16"/>
        <v>809.23237500000005</v>
      </c>
      <c r="I244" s="20">
        <f t="shared" si="14"/>
        <v>1618.4647500000001</v>
      </c>
      <c r="J244" s="21"/>
    </row>
    <row r="245" spans="1:10" s="22" customFormat="1" ht="26.1" customHeight="1" x14ac:dyDescent="0.25">
      <c r="A245" s="17" t="s">
        <v>687</v>
      </c>
      <c r="B245" s="18" t="s">
        <v>688</v>
      </c>
      <c r="C245" s="17" t="s">
        <v>44</v>
      </c>
      <c r="D245" s="17" t="s">
        <v>689</v>
      </c>
      <c r="E245" s="19" t="s">
        <v>54</v>
      </c>
      <c r="F245" s="20">
        <v>14.94</v>
      </c>
      <c r="G245">
        <v>367.28</v>
      </c>
      <c r="H245" s="20">
        <f t="shared" si="16"/>
        <v>472.87299999999999</v>
      </c>
      <c r="I245" s="20">
        <f t="shared" si="14"/>
        <v>7064.7226199999996</v>
      </c>
      <c r="J245" s="21"/>
    </row>
    <row r="246" spans="1:10" s="22" customFormat="1" ht="26.1" customHeight="1" x14ac:dyDescent="0.25">
      <c r="A246" s="17" t="s">
        <v>690</v>
      </c>
      <c r="B246" s="35" t="s">
        <v>691</v>
      </c>
      <c r="C246" s="17" t="s">
        <v>44</v>
      </c>
      <c r="D246" s="17" t="s">
        <v>692</v>
      </c>
      <c r="E246" s="19" t="s">
        <v>54</v>
      </c>
      <c r="F246" s="20">
        <v>4.83</v>
      </c>
      <c r="G246" s="20">
        <v>240.16</v>
      </c>
      <c r="H246" s="20">
        <f t="shared" si="16"/>
        <v>309.20600000000002</v>
      </c>
      <c r="I246" s="20">
        <f t="shared" si="14"/>
        <v>1493.4649800000002</v>
      </c>
      <c r="J246" s="21"/>
    </row>
    <row r="247" spans="1:10" ht="24" customHeight="1" x14ac:dyDescent="0.25">
      <c r="A247" s="6" t="s">
        <v>693</v>
      </c>
      <c r="B247" s="6"/>
      <c r="C247" s="6"/>
      <c r="D247" s="6" t="s">
        <v>694</v>
      </c>
      <c r="E247" s="6"/>
      <c r="F247" s="7"/>
      <c r="G247" s="6"/>
      <c r="H247" s="38"/>
      <c r="I247" s="38"/>
      <c r="J247" s="8"/>
    </row>
    <row r="248" spans="1:10" s="22" customFormat="1" ht="24" customHeight="1" x14ac:dyDescent="0.25">
      <c r="A248" s="17" t="s">
        <v>695</v>
      </c>
      <c r="B248" s="18" t="s">
        <v>696</v>
      </c>
      <c r="C248" s="17" t="s">
        <v>44</v>
      </c>
      <c r="D248" s="17" t="s">
        <v>697</v>
      </c>
      <c r="E248" s="19" t="s">
        <v>46</v>
      </c>
      <c r="F248" s="20">
        <v>1</v>
      </c>
      <c r="G248" s="20">
        <v>759.75</v>
      </c>
      <c r="H248" s="20">
        <f t="shared" ref="H248:H274" si="17">G248*(1+28.75%)</f>
        <v>978.17812500000002</v>
      </c>
      <c r="I248" s="20">
        <f t="shared" si="14"/>
        <v>978.17812500000002</v>
      </c>
      <c r="J248" s="21"/>
    </row>
    <row r="249" spans="1:10" s="22" customFormat="1" ht="26.1" customHeight="1" x14ac:dyDescent="0.25">
      <c r="A249" s="17" t="s">
        <v>698</v>
      </c>
      <c r="B249" s="18" t="s">
        <v>699</v>
      </c>
      <c r="C249" s="17" t="s">
        <v>44</v>
      </c>
      <c r="D249" s="17" t="s">
        <v>700</v>
      </c>
      <c r="E249" s="19" t="s">
        <v>46</v>
      </c>
      <c r="F249" s="20">
        <v>30</v>
      </c>
      <c r="G249" s="20">
        <v>65.42</v>
      </c>
      <c r="H249" s="20">
        <f t="shared" si="17"/>
        <v>84.228250000000003</v>
      </c>
      <c r="I249" s="20">
        <f t="shared" si="14"/>
        <v>2526.8474999999999</v>
      </c>
      <c r="J249" s="21"/>
    </row>
    <row r="250" spans="1:10" s="22" customFormat="1" ht="26.1" customHeight="1" x14ac:dyDescent="0.25">
      <c r="A250" s="17" t="s">
        <v>701</v>
      </c>
      <c r="B250" s="18" t="s">
        <v>702</v>
      </c>
      <c r="C250" s="17" t="s">
        <v>44</v>
      </c>
      <c r="D250" s="17" t="s">
        <v>703</v>
      </c>
      <c r="E250" s="19" t="s">
        <v>46</v>
      </c>
      <c r="F250" s="20">
        <v>25</v>
      </c>
      <c r="G250" s="20">
        <v>67.489999999999995</v>
      </c>
      <c r="H250" s="20">
        <f t="shared" si="17"/>
        <v>86.893375000000006</v>
      </c>
      <c r="I250" s="20">
        <f t="shared" si="14"/>
        <v>2172.3343750000004</v>
      </c>
      <c r="J250" s="21"/>
    </row>
    <row r="251" spans="1:10" s="22" customFormat="1" ht="24" customHeight="1" x14ac:dyDescent="0.25">
      <c r="A251" s="17" t="s">
        <v>704</v>
      </c>
      <c r="B251" s="18" t="s">
        <v>705</v>
      </c>
      <c r="C251" s="17" t="s">
        <v>44</v>
      </c>
      <c r="D251" s="17" t="s">
        <v>706</v>
      </c>
      <c r="E251" s="19" t="s">
        <v>46</v>
      </c>
      <c r="F251" s="20">
        <v>5</v>
      </c>
      <c r="G251" s="20">
        <v>59.87</v>
      </c>
      <c r="H251" s="20">
        <f t="shared" si="17"/>
        <v>77.082625000000007</v>
      </c>
      <c r="I251" s="20">
        <f t="shared" si="14"/>
        <v>385.41312500000004</v>
      </c>
      <c r="J251" s="21"/>
    </row>
    <row r="252" spans="1:10" s="22" customFormat="1" ht="39" customHeight="1" x14ac:dyDescent="0.25">
      <c r="A252" s="17" t="s">
        <v>707</v>
      </c>
      <c r="B252" s="18" t="s">
        <v>708</v>
      </c>
      <c r="C252" s="17" t="s">
        <v>44</v>
      </c>
      <c r="D252" s="17" t="s">
        <v>709</v>
      </c>
      <c r="E252" s="19" t="s">
        <v>46</v>
      </c>
      <c r="F252" s="20">
        <v>2</v>
      </c>
      <c r="G252" s="98">
        <v>601.65</v>
      </c>
      <c r="H252" s="20">
        <f t="shared" si="17"/>
        <v>774.62437499999999</v>
      </c>
      <c r="I252" s="20">
        <f t="shared" si="14"/>
        <v>1549.24875</v>
      </c>
      <c r="J252" s="21"/>
    </row>
    <row r="253" spans="1:10" s="22" customFormat="1" ht="26.1" customHeight="1" x14ac:dyDescent="0.25">
      <c r="A253" s="17" t="s">
        <v>710</v>
      </c>
      <c r="B253" s="35" t="s">
        <v>711</v>
      </c>
      <c r="C253" s="17" t="s">
        <v>257</v>
      </c>
      <c r="D253" s="17" t="s">
        <v>712</v>
      </c>
      <c r="E253" s="19" t="s">
        <v>46</v>
      </c>
      <c r="F253" s="20">
        <v>7</v>
      </c>
      <c r="G253" s="20">
        <v>999</v>
      </c>
      <c r="H253" s="20">
        <f t="shared" si="17"/>
        <v>1286.2125000000001</v>
      </c>
      <c r="I253" s="20">
        <f t="shared" si="14"/>
        <v>9003.4875000000011</v>
      </c>
      <c r="J253" s="21"/>
    </row>
    <row r="254" spans="1:10" s="22" customFormat="1" ht="78" customHeight="1" x14ac:dyDescent="0.25">
      <c r="A254" s="17" t="s">
        <v>713</v>
      </c>
      <c r="B254" s="18" t="s">
        <v>714</v>
      </c>
      <c r="C254" s="17" t="s">
        <v>44</v>
      </c>
      <c r="D254" s="17" t="s">
        <v>715</v>
      </c>
      <c r="E254" s="19" t="s">
        <v>46</v>
      </c>
      <c r="F254" s="20">
        <v>1</v>
      </c>
      <c r="G254" s="98">
        <v>458.37</v>
      </c>
      <c r="H254" s="20">
        <f t="shared" si="17"/>
        <v>590.15137500000003</v>
      </c>
      <c r="I254" s="20">
        <f t="shared" si="14"/>
        <v>590.15137500000003</v>
      </c>
      <c r="J254" s="21"/>
    </row>
    <row r="255" spans="1:10" s="22" customFormat="1" ht="26.1" customHeight="1" x14ac:dyDescent="0.25">
      <c r="A255" s="17" t="s">
        <v>716</v>
      </c>
      <c r="B255" s="35" t="s">
        <v>717</v>
      </c>
      <c r="C255" s="17" t="s">
        <v>22</v>
      </c>
      <c r="D255" s="17" t="s">
        <v>718</v>
      </c>
      <c r="E255" s="19" t="s">
        <v>46</v>
      </c>
      <c r="F255" s="20">
        <v>2</v>
      </c>
      <c r="G255" s="20">
        <v>325</v>
      </c>
      <c r="H255" s="20">
        <f t="shared" si="17"/>
        <v>418.43750000000006</v>
      </c>
      <c r="I255" s="20">
        <f t="shared" si="14"/>
        <v>836.87500000000011</v>
      </c>
      <c r="J255" s="21"/>
    </row>
    <row r="256" spans="1:10" s="22" customFormat="1" ht="39" customHeight="1" x14ac:dyDescent="0.25">
      <c r="A256" s="17" t="s">
        <v>719</v>
      </c>
      <c r="B256" s="18" t="s">
        <v>720</v>
      </c>
      <c r="C256" s="17" t="s">
        <v>44</v>
      </c>
      <c r="D256" s="17" t="s">
        <v>721</v>
      </c>
      <c r="E256" s="19" t="s">
        <v>46</v>
      </c>
      <c r="F256" s="20">
        <v>1</v>
      </c>
      <c r="G256" s="20">
        <v>110.66</v>
      </c>
      <c r="H256" s="20">
        <f t="shared" si="17"/>
        <v>142.47475</v>
      </c>
      <c r="I256" s="20">
        <f t="shared" si="14"/>
        <v>142.47475</v>
      </c>
      <c r="J256" s="21"/>
    </row>
    <row r="257" spans="1:10" s="22" customFormat="1" ht="39" customHeight="1" x14ac:dyDescent="0.25">
      <c r="A257" s="17" t="s">
        <v>722</v>
      </c>
      <c r="B257" s="18" t="s">
        <v>723</v>
      </c>
      <c r="C257" s="17" t="s">
        <v>44</v>
      </c>
      <c r="D257" s="17" t="s">
        <v>724</v>
      </c>
      <c r="E257" s="19" t="s">
        <v>46</v>
      </c>
      <c r="F257" s="20">
        <v>9</v>
      </c>
      <c r="G257" s="98">
        <v>152.96</v>
      </c>
      <c r="H257" s="20">
        <f t="shared" si="17"/>
        <v>196.93600000000004</v>
      </c>
      <c r="I257" s="20">
        <f t="shared" si="14"/>
        <v>1772.4240000000004</v>
      </c>
      <c r="J257" s="21"/>
    </row>
    <row r="258" spans="1:10" s="22" customFormat="1" ht="51.9" customHeight="1" x14ac:dyDescent="0.25">
      <c r="A258" s="17" t="s">
        <v>725</v>
      </c>
      <c r="B258" s="18" t="s">
        <v>726</v>
      </c>
      <c r="C258" s="17" t="s">
        <v>44</v>
      </c>
      <c r="D258" s="17" t="s">
        <v>727</v>
      </c>
      <c r="E258" s="19" t="s">
        <v>46</v>
      </c>
      <c r="F258" s="20">
        <v>16</v>
      </c>
      <c r="G258" s="20">
        <v>346.5</v>
      </c>
      <c r="H258" s="20">
        <f t="shared" si="17"/>
        <v>446.11875000000003</v>
      </c>
      <c r="I258" s="20">
        <f t="shared" si="14"/>
        <v>7137.9000000000005</v>
      </c>
      <c r="J258" s="21"/>
    </row>
    <row r="259" spans="1:10" s="22" customFormat="1" ht="24" customHeight="1" x14ac:dyDescent="0.25">
      <c r="A259" s="17" t="s">
        <v>728</v>
      </c>
      <c r="B259" s="39" t="s">
        <v>729</v>
      </c>
      <c r="C259" s="17" t="s">
        <v>257</v>
      </c>
      <c r="D259" s="17" t="s">
        <v>730</v>
      </c>
      <c r="E259" s="19" t="s">
        <v>46</v>
      </c>
      <c r="F259" s="20">
        <v>6</v>
      </c>
      <c r="G259" s="20">
        <v>163</v>
      </c>
      <c r="H259" s="20">
        <f t="shared" si="17"/>
        <v>209.86250000000001</v>
      </c>
      <c r="I259" s="20">
        <f t="shared" si="14"/>
        <v>1259.1750000000002</v>
      </c>
      <c r="J259" s="21"/>
    </row>
    <row r="260" spans="1:10" s="22" customFormat="1" ht="51.9" customHeight="1" x14ac:dyDescent="0.25">
      <c r="A260" s="17" t="s">
        <v>731</v>
      </c>
      <c r="B260" s="18" t="s">
        <v>732</v>
      </c>
      <c r="C260" s="17" t="s">
        <v>44</v>
      </c>
      <c r="D260" s="17" t="s">
        <v>733</v>
      </c>
      <c r="E260" s="19" t="s">
        <v>46</v>
      </c>
      <c r="F260" s="20">
        <v>2</v>
      </c>
      <c r="G260" s="98">
        <v>157.61000000000001</v>
      </c>
      <c r="H260" s="20">
        <f t="shared" si="17"/>
        <v>202.92287500000003</v>
      </c>
      <c r="I260" s="20">
        <f t="shared" si="14"/>
        <v>405.84575000000007</v>
      </c>
      <c r="J260" s="21"/>
    </row>
    <row r="261" spans="1:10" s="22" customFormat="1" ht="39" customHeight="1" x14ac:dyDescent="0.25">
      <c r="A261" s="17" t="s">
        <v>734</v>
      </c>
      <c r="B261" s="18" t="s">
        <v>735</v>
      </c>
      <c r="C261" s="17" t="s">
        <v>44</v>
      </c>
      <c r="D261" s="17" t="s">
        <v>736</v>
      </c>
      <c r="E261" s="19" t="s">
        <v>46</v>
      </c>
      <c r="F261" s="20">
        <v>6</v>
      </c>
      <c r="G261" s="20">
        <v>45</v>
      </c>
      <c r="H261" s="20">
        <f t="shared" si="17"/>
        <v>57.937500000000007</v>
      </c>
      <c r="I261" s="20">
        <f t="shared" si="14"/>
        <v>347.62500000000006</v>
      </c>
      <c r="J261" s="21"/>
    </row>
    <row r="262" spans="1:10" s="22" customFormat="1" ht="39" customHeight="1" x14ac:dyDescent="0.25">
      <c r="A262" s="17" t="s">
        <v>737</v>
      </c>
      <c r="B262" s="18" t="s">
        <v>738</v>
      </c>
      <c r="C262" s="17" t="s">
        <v>44</v>
      </c>
      <c r="D262" s="17" t="s">
        <v>739</v>
      </c>
      <c r="E262" s="19" t="s">
        <v>46</v>
      </c>
      <c r="F262" s="20">
        <v>2</v>
      </c>
      <c r="G262" s="20">
        <v>71.3</v>
      </c>
      <c r="H262" s="20">
        <v>92.58</v>
      </c>
      <c r="I262" s="20">
        <f t="shared" si="14"/>
        <v>185.16</v>
      </c>
      <c r="J262" s="21"/>
    </row>
    <row r="263" spans="1:10" s="22" customFormat="1" ht="51.9" customHeight="1" x14ac:dyDescent="0.25">
      <c r="A263" s="17" t="s">
        <v>740</v>
      </c>
      <c r="B263" s="18" t="s">
        <v>741</v>
      </c>
      <c r="C263" s="17" t="s">
        <v>44</v>
      </c>
      <c r="D263" s="17" t="s">
        <v>742</v>
      </c>
      <c r="E263" s="19" t="s">
        <v>46</v>
      </c>
      <c r="F263" s="20">
        <v>6</v>
      </c>
      <c r="G263" s="98">
        <v>296.67</v>
      </c>
      <c r="H263" s="20">
        <f t="shared" si="17"/>
        <v>381.96262500000006</v>
      </c>
      <c r="I263" s="20">
        <f t="shared" si="14"/>
        <v>2291.7757500000002</v>
      </c>
      <c r="J263" s="21"/>
    </row>
    <row r="264" spans="1:10" s="22" customFormat="1" ht="51.9" customHeight="1" x14ac:dyDescent="0.25">
      <c r="A264" s="17" t="s">
        <v>743</v>
      </c>
      <c r="B264" s="18" t="s">
        <v>744</v>
      </c>
      <c r="C264" s="17" t="s">
        <v>44</v>
      </c>
      <c r="D264" s="17" t="s">
        <v>745</v>
      </c>
      <c r="E264" s="19" t="s">
        <v>46</v>
      </c>
      <c r="F264" s="20">
        <v>3</v>
      </c>
      <c r="G264" s="20">
        <v>85.07</v>
      </c>
      <c r="H264" s="20">
        <f t="shared" si="17"/>
        <v>109.527625</v>
      </c>
      <c r="I264" s="20">
        <f t="shared" si="14"/>
        <v>328.582875</v>
      </c>
      <c r="J264" s="21"/>
    </row>
    <row r="265" spans="1:10" s="22" customFormat="1" ht="39" customHeight="1" x14ac:dyDescent="0.25">
      <c r="A265" s="17" t="s">
        <v>746</v>
      </c>
      <c r="B265" s="18" t="s">
        <v>747</v>
      </c>
      <c r="C265" s="17" t="s">
        <v>44</v>
      </c>
      <c r="D265" s="17" t="s">
        <v>748</v>
      </c>
      <c r="E265" s="19" t="s">
        <v>46</v>
      </c>
      <c r="F265" s="20">
        <v>27</v>
      </c>
      <c r="G265" s="20">
        <v>83.02</v>
      </c>
      <c r="H265" s="20">
        <f t="shared" si="17"/>
        <v>106.88825</v>
      </c>
      <c r="I265" s="20">
        <f t="shared" si="14"/>
        <v>2885.9827500000001</v>
      </c>
      <c r="J265" s="21"/>
    </row>
    <row r="266" spans="1:10" s="22" customFormat="1" ht="39" customHeight="1" x14ac:dyDescent="0.25">
      <c r="A266" s="17" t="s">
        <v>749</v>
      </c>
      <c r="B266" s="18" t="s">
        <v>750</v>
      </c>
      <c r="C266" s="17" t="s">
        <v>44</v>
      </c>
      <c r="D266" s="17" t="s">
        <v>751</v>
      </c>
      <c r="E266" s="19" t="s">
        <v>46</v>
      </c>
      <c r="F266" s="20">
        <v>2</v>
      </c>
      <c r="G266" s="20">
        <v>262.45999999999998</v>
      </c>
      <c r="H266" s="20">
        <f t="shared" si="17"/>
        <v>337.91725000000002</v>
      </c>
      <c r="I266" s="20">
        <f t="shared" ref="I266:I327" si="18">(F266*H266)</f>
        <v>675.83450000000005</v>
      </c>
      <c r="J266" s="21"/>
    </row>
    <row r="267" spans="1:10" s="22" customFormat="1" ht="51.9" customHeight="1" x14ac:dyDescent="0.25">
      <c r="A267" s="17" t="s">
        <v>752</v>
      </c>
      <c r="B267" s="35" t="s">
        <v>753</v>
      </c>
      <c r="C267" s="17" t="s">
        <v>22</v>
      </c>
      <c r="D267" s="17" t="s">
        <v>754</v>
      </c>
      <c r="E267" s="19" t="s">
        <v>46</v>
      </c>
      <c r="F267" s="20">
        <v>2</v>
      </c>
      <c r="G267" s="98">
        <v>25.24</v>
      </c>
      <c r="H267" s="20">
        <f t="shared" si="17"/>
        <v>32.496499999999997</v>
      </c>
      <c r="I267" s="20">
        <f t="shared" si="18"/>
        <v>64.992999999999995</v>
      </c>
      <c r="J267" s="21"/>
    </row>
    <row r="268" spans="1:10" s="22" customFormat="1" ht="26.1" customHeight="1" x14ac:dyDescent="0.25">
      <c r="A268" s="17" t="s">
        <v>755</v>
      </c>
      <c r="B268" s="18" t="s">
        <v>756</v>
      </c>
      <c r="C268" s="17" t="s">
        <v>44</v>
      </c>
      <c r="D268" s="17" t="s">
        <v>757</v>
      </c>
      <c r="E268" s="19" t="s">
        <v>46</v>
      </c>
      <c r="F268" s="20">
        <v>4</v>
      </c>
      <c r="G268" s="20">
        <v>25.24</v>
      </c>
      <c r="H268" s="20">
        <f t="shared" si="17"/>
        <v>32.496499999999997</v>
      </c>
      <c r="I268" s="20">
        <f t="shared" si="18"/>
        <v>129.98599999999999</v>
      </c>
      <c r="J268" s="21"/>
    </row>
    <row r="269" spans="1:10" s="22" customFormat="1" ht="26.1" customHeight="1" x14ac:dyDescent="0.25">
      <c r="A269" s="17" t="s">
        <v>758</v>
      </c>
      <c r="B269" s="18" t="s">
        <v>759</v>
      </c>
      <c r="C269" s="17" t="s">
        <v>44</v>
      </c>
      <c r="D269" s="17" t="s">
        <v>760</v>
      </c>
      <c r="E269" s="19" t="s">
        <v>46</v>
      </c>
      <c r="F269" s="20">
        <v>8</v>
      </c>
      <c r="G269" s="20">
        <v>48.63</v>
      </c>
      <c r="H269" s="20">
        <f t="shared" si="17"/>
        <v>62.611125000000008</v>
      </c>
      <c r="I269" s="20">
        <f t="shared" si="18"/>
        <v>500.88900000000007</v>
      </c>
      <c r="J269" s="21"/>
    </row>
    <row r="270" spans="1:10" s="22" customFormat="1" ht="26.1" customHeight="1" x14ac:dyDescent="0.25">
      <c r="A270" s="17" t="s">
        <v>761</v>
      </c>
      <c r="B270" s="18" t="s">
        <v>762</v>
      </c>
      <c r="C270" s="17" t="s">
        <v>44</v>
      </c>
      <c r="D270" s="17" t="s">
        <v>763</v>
      </c>
      <c r="E270" s="19" t="s">
        <v>46</v>
      </c>
      <c r="F270" s="20">
        <v>2</v>
      </c>
      <c r="G270" s="20">
        <v>48.63</v>
      </c>
      <c r="H270" s="20">
        <f t="shared" si="17"/>
        <v>62.611125000000008</v>
      </c>
      <c r="I270" s="20">
        <f t="shared" si="18"/>
        <v>125.22225000000002</v>
      </c>
      <c r="J270" s="21"/>
    </row>
    <row r="271" spans="1:10" s="22" customFormat="1" ht="51.9" customHeight="1" x14ac:dyDescent="0.25">
      <c r="A271" s="17" t="s">
        <v>764</v>
      </c>
      <c r="B271" s="18" t="s">
        <v>765</v>
      </c>
      <c r="C271" s="17" t="s">
        <v>44</v>
      </c>
      <c r="D271" s="17" t="s">
        <v>766</v>
      </c>
      <c r="E271" s="19" t="s">
        <v>46</v>
      </c>
      <c r="F271" s="20">
        <v>17</v>
      </c>
      <c r="G271" s="20">
        <v>914.84</v>
      </c>
      <c r="H271" s="20">
        <f t="shared" si="17"/>
        <v>1177.8565000000001</v>
      </c>
      <c r="I271" s="20">
        <f t="shared" si="18"/>
        <v>20023.560500000003</v>
      </c>
      <c r="J271" s="21"/>
    </row>
    <row r="272" spans="1:10" s="22" customFormat="1" ht="51.9" customHeight="1" x14ac:dyDescent="0.25">
      <c r="A272" s="17" t="s">
        <v>767</v>
      </c>
      <c r="B272" s="18" t="s">
        <v>768</v>
      </c>
      <c r="C272" s="17" t="s">
        <v>44</v>
      </c>
      <c r="D272" s="17" t="s">
        <v>769</v>
      </c>
      <c r="E272" s="19" t="s">
        <v>46</v>
      </c>
      <c r="F272" s="20">
        <v>12</v>
      </c>
      <c r="G272" s="20">
        <v>229.3</v>
      </c>
      <c r="H272" s="20">
        <f t="shared" si="17"/>
        <v>295.22375000000005</v>
      </c>
      <c r="I272" s="20">
        <f t="shared" si="18"/>
        <v>3542.6850000000004</v>
      </c>
      <c r="J272" s="21"/>
    </row>
    <row r="273" spans="1:10" s="22" customFormat="1" ht="39" customHeight="1" x14ac:dyDescent="0.25">
      <c r="A273" s="17" t="s">
        <v>770</v>
      </c>
      <c r="B273" s="35">
        <v>13116</v>
      </c>
      <c r="C273" s="17" t="s">
        <v>153</v>
      </c>
      <c r="D273" s="17" t="s">
        <v>771</v>
      </c>
      <c r="E273" s="19" t="s">
        <v>46</v>
      </c>
      <c r="F273" s="20">
        <v>5</v>
      </c>
      <c r="G273" s="20">
        <v>238</v>
      </c>
      <c r="H273" s="20">
        <f t="shared" si="17"/>
        <v>306.42500000000001</v>
      </c>
      <c r="I273" s="20">
        <f t="shared" si="18"/>
        <v>1532.125</v>
      </c>
      <c r="J273" s="21"/>
    </row>
    <row r="274" spans="1:10" s="22" customFormat="1" ht="39" customHeight="1" x14ac:dyDescent="0.25">
      <c r="A274" s="17" t="s">
        <v>772</v>
      </c>
      <c r="B274" s="35" t="s">
        <v>773</v>
      </c>
      <c r="C274" s="17" t="s">
        <v>22</v>
      </c>
      <c r="D274" s="17" t="s">
        <v>774</v>
      </c>
      <c r="E274" s="19" t="s">
        <v>46</v>
      </c>
      <c r="F274" s="20">
        <v>2</v>
      </c>
      <c r="G274" s="20">
        <v>1250</v>
      </c>
      <c r="H274" s="20">
        <f t="shared" si="17"/>
        <v>1609.375</v>
      </c>
      <c r="I274" s="20">
        <f t="shared" si="18"/>
        <v>3218.75</v>
      </c>
      <c r="J274" s="21"/>
    </row>
    <row r="275" spans="1:10" ht="24" customHeight="1" x14ac:dyDescent="0.25">
      <c r="A275" s="6" t="s">
        <v>775</v>
      </c>
      <c r="B275" s="37"/>
      <c r="C275" s="6"/>
      <c r="D275" s="6" t="s">
        <v>776</v>
      </c>
      <c r="E275" s="6"/>
      <c r="F275" s="7"/>
      <c r="G275" s="6"/>
      <c r="H275" s="31"/>
      <c r="I275" s="31"/>
      <c r="J275" s="8"/>
    </row>
    <row r="276" spans="1:10" s="22" customFormat="1" ht="51.9" customHeight="1" x14ac:dyDescent="0.25">
      <c r="A276" s="17" t="s">
        <v>777</v>
      </c>
      <c r="B276" s="35" t="s">
        <v>778</v>
      </c>
      <c r="C276" s="17" t="s">
        <v>44</v>
      </c>
      <c r="D276" s="17" t="s">
        <v>779</v>
      </c>
      <c r="E276" s="19" t="s">
        <v>46</v>
      </c>
      <c r="F276" s="20">
        <v>2</v>
      </c>
      <c r="G276" s="1">
        <v>1684.11</v>
      </c>
      <c r="H276" s="20">
        <f t="shared" ref="H276:H290" si="19">G276*(1+28.75%)</f>
        <v>2168.2916249999998</v>
      </c>
      <c r="I276" s="20">
        <f t="shared" si="18"/>
        <v>4336.5832499999997</v>
      </c>
      <c r="J276" s="21"/>
    </row>
    <row r="277" spans="1:10" s="22" customFormat="1" ht="26.1" customHeight="1" x14ac:dyDescent="0.25">
      <c r="A277" s="17" t="s">
        <v>780</v>
      </c>
      <c r="B277" s="35" t="s">
        <v>781</v>
      </c>
      <c r="C277" s="17" t="s">
        <v>44</v>
      </c>
      <c r="D277" s="17" t="s">
        <v>782</v>
      </c>
      <c r="E277" s="19" t="s">
        <v>46</v>
      </c>
      <c r="F277" s="20">
        <v>1</v>
      </c>
      <c r="G277" s="20">
        <v>144.69999999999999</v>
      </c>
      <c r="H277" s="20">
        <f t="shared" si="19"/>
        <v>186.30125000000001</v>
      </c>
      <c r="I277" s="20">
        <f t="shared" si="18"/>
        <v>186.30125000000001</v>
      </c>
      <c r="J277" s="21"/>
    </row>
    <row r="278" spans="1:10" s="22" customFormat="1" ht="51.9" customHeight="1" x14ac:dyDescent="0.25">
      <c r="A278" s="17" t="s">
        <v>783</v>
      </c>
      <c r="B278" s="35">
        <v>97462</v>
      </c>
      <c r="C278" s="17" t="s">
        <v>201</v>
      </c>
      <c r="D278" s="17" t="s">
        <v>784</v>
      </c>
      <c r="E278" s="19" t="s">
        <v>46</v>
      </c>
      <c r="F278" s="20">
        <v>1</v>
      </c>
      <c r="G278" s="20">
        <v>0.79</v>
      </c>
      <c r="H278" s="20">
        <f t="shared" si="19"/>
        <v>1.0171250000000001</v>
      </c>
      <c r="I278" s="20">
        <f t="shared" si="18"/>
        <v>1.0171250000000001</v>
      </c>
      <c r="J278" s="21"/>
    </row>
    <row r="279" spans="1:10" s="22" customFormat="1" ht="24" customHeight="1" x14ac:dyDescent="0.25">
      <c r="A279" s="17" t="s">
        <v>785</v>
      </c>
      <c r="B279" s="35" t="s">
        <v>786</v>
      </c>
      <c r="C279" s="17" t="s">
        <v>22</v>
      </c>
      <c r="D279" s="17" t="s">
        <v>787</v>
      </c>
      <c r="E279" s="19" t="s">
        <v>46</v>
      </c>
      <c r="F279" s="20">
        <v>1</v>
      </c>
      <c r="G279" s="20">
        <v>1431</v>
      </c>
      <c r="H279" s="20">
        <f t="shared" si="19"/>
        <v>1842.4125000000001</v>
      </c>
      <c r="I279" s="20">
        <f t="shared" si="18"/>
        <v>1842.4125000000001</v>
      </c>
      <c r="J279" s="21"/>
    </row>
    <row r="280" spans="1:10" s="22" customFormat="1" ht="24" customHeight="1" x14ac:dyDescent="0.25">
      <c r="A280" s="17" t="s">
        <v>788</v>
      </c>
      <c r="B280" s="35" t="s">
        <v>789</v>
      </c>
      <c r="C280" s="17" t="s">
        <v>22</v>
      </c>
      <c r="D280" s="17" t="s">
        <v>790</v>
      </c>
      <c r="E280" s="19" t="s">
        <v>46</v>
      </c>
      <c r="F280" s="20">
        <v>1</v>
      </c>
      <c r="G280" s="20">
        <v>138.59</v>
      </c>
      <c r="H280" s="20">
        <f t="shared" si="19"/>
        <v>178.43462500000001</v>
      </c>
      <c r="I280" s="20">
        <f t="shared" si="18"/>
        <v>178.43462500000001</v>
      </c>
      <c r="J280" s="21"/>
    </row>
    <row r="281" spans="1:10" s="22" customFormat="1" ht="24" customHeight="1" x14ac:dyDescent="0.25">
      <c r="A281" s="17" t="s">
        <v>791</v>
      </c>
      <c r="B281" s="35" t="s">
        <v>792</v>
      </c>
      <c r="C281" s="17" t="s">
        <v>22</v>
      </c>
      <c r="D281" s="17" t="s">
        <v>793</v>
      </c>
      <c r="E281" s="19" t="s">
        <v>46</v>
      </c>
      <c r="F281" s="20">
        <v>1</v>
      </c>
      <c r="G281" s="20">
        <v>239</v>
      </c>
      <c r="H281" s="20">
        <f t="shared" si="19"/>
        <v>307.71250000000003</v>
      </c>
      <c r="I281" s="20">
        <f t="shared" si="18"/>
        <v>307.71250000000003</v>
      </c>
      <c r="J281" s="21"/>
    </row>
    <row r="282" spans="1:10" s="22" customFormat="1" ht="26.1" customHeight="1" x14ac:dyDescent="0.25">
      <c r="A282" s="17" t="s">
        <v>794</v>
      </c>
      <c r="B282" s="35" t="s">
        <v>795</v>
      </c>
      <c r="C282" s="17" t="s">
        <v>22</v>
      </c>
      <c r="D282" s="17" t="s">
        <v>796</v>
      </c>
      <c r="E282" s="19" t="s">
        <v>46</v>
      </c>
      <c r="F282" s="20">
        <v>1</v>
      </c>
      <c r="G282" s="20">
        <v>563</v>
      </c>
      <c r="H282" s="20">
        <f t="shared" si="19"/>
        <v>724.86250000000007</v>
      </c>
      <c r="I282" s="20">
        <f t="shared" si="18"/>
        <v>724.86250000000007</v>
      </c>
      <c r="J282" s="21"/>
    </row>
    <row r="283" spans="1:10" s="22" customFormat="1" ht="24" customHeight="1" x14ac:dyDescent="0.25">
      <c r="A283" s="17" t="s">
        <v>797</v>
      </c>
      <c r="B283" s="35" t="s">
        <v>798</v>
      </c>
      <c r="C283" s="17" t="s">
        <v>22</v>
      </c>
      <c r="D283" s="17" t="s">
        <v>799</v>
      </c>
      <c r="E283" s="19" t="s">
        <v>46</v>
      </c>
      <c r="F283" s="20">
        <v>1</v>
      </c>
      <c r="G283" s="20">
        <v>310</v>
      </c>
      <c r="H283" s="20">
        <f t="shared" si="19"/>
        <v>399.125</v>
      </c>
      <c r="I283" s="20">
        <f t="shared" si="18"/>
        <v>399.125</v>
      </c>
      <c r="J283" s="21"/>
    </row>
    <row r="284" spans="1:10" s="22" customFormat="1" ht="26.1" customHeight="1" x14ac:dyDescent="0.25">
      <c r="A284" s="17" t="s">
        <v>800</v>
      </c>
      <c r="B284" s="35" t="s">
        <v>801</v>
      </c>
      <c r="C284" s="17" t="s">
        <v>22</v>
      </c>
      <c r="D284" s="17" t="s">
        <v>802</v>
      </c>
      <c r="E284" s="19" t="s">
        <v>46</v>
      </c>
      <c r="F284" s="20">
        <v>1</v>
      </c>
      <c r="G284" s="20">
        <v>2164</v>
      </c>
      <c r="H284" s="20">
        <f t="shared" si="19"/>
        <v>2786.15</v>
      </c>
      <c r="I284" s="20">
        <f t="shared" si="18"/>
        <v>2786.15</v>
      </c>
      <c r="J284" s="21"/>
    </row>
    <row r="285" spans="1:10" s="22" customFormat="1" ht="51.9" customHeight="1" x14ac:dyDescent="0.25">
      <c r="A285" s="17" t="s">
        <v>803</v>
      </c>
      <c r="B285" s="35" t="s">
        <v>804</v>
      </c>
      <c r="C285" s="17" t="s">
        <v>44</v>
      </c>
      <c r="D285" s="17" t="s">
        <v>805</v>
      </c>
      <c r="E285" s="19" t="s">
        <v>46</v>
      </c>
      <c r="F285" s="20">
        <v>1</v>
      </c>
      <c r="G285">
        <v>152.63</v>
      </c>
      <c r="H285" s="20">
        <f t="shared" si="19"/>
        <v>196.51112500000002</v>
      </c>
      <c r="I285" s="20">
        <f t="shared" si="18"/>
        <v>196.51112500000002</v>
      </c>
      <c r="J285" s="21"/>
    </row>
    <row r="286" spans="1:10" s="22" customFormat="1" ht="39" customHeight="1" x14ac:dyDescent="0.25">
      <c r="A286" s="17" t="s">
        <v>806</v>
      </c>
      <c r="B286" s="18" t="s">
        <v>747</v>
      </c>
      <c r="C286" s="17" t="s">
        <v>44</v>
      </c>
      <c r="D286" s="17" t="s">
        <v>748</v>
      </c>
      <c r="E286" s="19" t="s">
        <v>46</v>
      </c>
      <c r="F286" s="20">
        <v>1</v>
      </c>
      <c r="G286" s="20">
        <v>83.02</v>
      </c>
      <c r="H286" s="20">
        <f t="shared" si="19"/>
        <v>106.88825</v>
      </c>
      <c r="I286" s="20">
        <f t="shared" si="18"/>
        <v>106.88825</v>
      </c>
      <c r="J286" s="21"/>
    </row>
    <row r="287" spans="1:10" s="22" customFormat="1" ht="39" customHeight="1" x14ac:dyDescent="0.25">
      <c r="A287" s="17" t="s">
        <v>807</v>
      </c>
      <c r="B287" s="18" t="s">
        <v>808</v>
      </c>
      <c r="C287" s="17" t="s">
        <v>44</v>
      </c>
      <c r="D287" s="17" t="s">
        <v>809</v>
      </c>
      <c r="E287" s="19" t="s">
        <v>46</v>
      </c>
      <c r="F287" s="20">
        <v>1</v>
      </c>
      <c r="G287">
        <v>74.739999999999995</v>
      </c>
      <c r="H287" s="20">
        <f t="shared" si="19"/>
        <v>96.22775</v>
      </c>
      <c r="I287" s="20">
        <f t="shared" si="18"/>
        <v>96.22775</v>
      </c>
      <c r="J287" s="21"/>
    </row>
    <row r="288" spans="1:10" s="22" customFormat="1" ht="26.1" customHeight="1" x14ac:dyDescent="0.25">
      <c r="A288" s="17" t="s">
        <v>810</v>
      </c>
      <c r="B288" s="18" t="s">
        <v>811</v>
      </c>
      <c r="C288" s="17" t="s">
        <v>44</v>
      </c>
      <c r="D288" s="17" t="s">
        <v>812</v>
      </c>
      <c r="E288" s="19" t="s">
        <v>50</v>
      </c>
      <c r="F288" s="20">
        <v>20</v>
      </c>
      <c r="G288" s="20">
        <v>100.03</v>
      </c>
      <c r="H288" s="20">
        <f t="shared" si="19"/>
        <v>128.78862500000002</v>
      </c>
      <c r="I288" s="20">
        <f t="shared" si="18"/>
        <v>2575.7725000000005</v>
      </c>
      <c r="J288" s="21"/>
    </row>
    <row r="289" spans="1:10" s="22" customFormat="1" ht="39" customHeight="1" x14ac:dyDescent="0.25">
      <c r="A289" s="17" t="s">
        <v>813</v>
      </c>
      <c r="B289" s="18" t="s">
        <v>814</v>
      </c>
      <c r="C289" s="17" t="s">
        <v>44</v>
      </c>
      <c r="D289" s="17" t="s">
        <v>815</v>
      </c>
      <c r="E289" s="19" t="s">
        <v>50</v>
      </c>
      <c r="F289" s="20">
        <v>28</v>
      </c>
      <c r="G289" s="20">
        <v>46.53</v>
      </c>
      <c r="H289" s="20">
        <v>45.59</v>
      </c>
      <c r="I289" s="20">
        <f t="shared" si="18"/>
        <v>1276.52</v>
      </c>
      <c r="J289" s="21"/>
    </row>
    <row r="290" spans="1:10" s="22" customFormat="1" ht="24" customHeight="1" x14ac:dyDescent="0.25">
      <c r="A290" s="17" t="s">
        <v>816</v>
      </c>
      <c r="B290" s="18" t="s">
        <v>817</v>
      </c>
      <c r="C290" s="17" t="s">
        <v>44</v>
      </c>
      <c r="D290" s="17" t="s">
        <v>818</v>
      </c>
      <c r="E290" s="19" t="s">
        <v>46</v>
      </c>
      <c r="F290" s="20">
        <v>8</v>
      </c>
      <c r="G290" s="36">
        <v>39.909999999999997</v>
      </c>
      <c r="H290" s="20">
        <f t="shared" si="19"/>
        <v>51.384124999999997</v>
      </c>
      <c r="I290" s="20">
        <f t="shared" si="18"/>
        <v>411.07299999999998</v>
      </c>
      <c r="J290" s="21"/>
    </row>
    <row r="291" spans="1:10" ht="24" customHeight="1" x14ac:dyDescent="0.25">
      <c r="A291" s="6" t="s">
        <v>819</v>
      </c>
      <c r="B291" s="6"/>
      <c r="C291" s="6"/>
      <c r="D291" s="6" t="s">
        <v>820</v>
      </c>
      <c r="E291" s="6"/>
      <c r="F291" s="7"/>
      <c r="G291" s="6"/>
      <c r="H291" s="31"/>
      <c r="I291" s="89">
        <f>SUM(I292:I296)</f>
        <v>4838.3178750000006</v>
      </c>
      <c r="J291" s="8"/>
    </row>
    <row r="292" spans="1:10" s="22" customFormat="1" ht="65.099999999999994" customHeight="1" x14ac:dyDescent="0.25">
      <c r="A292" s="17" t="s">
        <v>821</v>
      </c>
      <c r="B292" s="18" t="s">
        <v>822</v>
      </c>
      <c r="C292" s="17" t="s">
        <v>44</v>
      </c>
      <c r="D292" s="17" t="s">
        <v>823</v>
      </c>
      <c r="E292" s="19" t="s">
        <v>46</v>
      </c>
      <c r="F292" s="20">
        <v>1</v>
      </c>
      <c r="G292" s="20" t="s">
        <v>963</v>
      </c>
      <c r="H292" s="20">
        <v>358.32</v>
      </c>
      <c r="I292" s="20">
        <f t="shared" si="18"/>
        <v>358.32</v>
      </c>
      <c r="J292" s="21"/>
    </row>
    <row r="293" spans="1:10" s="22" customFormat="1" ht="26.1" customHeight="1" x14ac:dyDescent="0.25">
      <c r="A293" s="17" t="s">
        <v>824</v>
      </c>
      <c r="B293" s="18" t="s">
        <v>825</v>
      </c>
      <c r="C293" s="17" t="s">
        <v>44</v>
      </c>
      <c r="D293" s="17" t="s">
        <v>826</v>
      </c>
      <c r="E293" s="19" t="s">
        <v>46</v>
      </c>
      <c r="F293" s="20">
        <v>7</v>
      </c>
      <c r="G293" s="20">
        <v>217.46</v>
      </c>
      <c r="H293" s="20">
        <f>G293*(1+28.75%)</f>
        <v>279.97975000000002</v>
      </c>
      <c r="I293" s="20">
        <f t="shared" si="18"/>
        <v>1959.8582500000002</v>
      </c>
      <c r="J293" s="21"/>
    </row>
    <row r="294" spans="1:10" s="22" customFormat="1" ht="39" customHeight="1" x14ac:dyDescent="0.25">
      <c r="A294" s="17" t="s">
        <v>827</v>
      </c>
      <c r="B294" s="18" t="s">
        <v>828</v>
      </c>
      <c r="C294" s="17" t="s">
        <v>44</v>
      </c>
      <c r="D294" s="17" t="s">
        <v>829</v>
      </c>
      <c r="E294" s="19" t="s">
        <v>46</v>
      </c>
      <c r="F294" s="20">
        <v>7</v>
      </c>
      <c r="G294" s="20">
        <v>229.36</v>
      </c>
      <c r="H294" s="20">
        <f>G294*(1+28.75%)</f>
        <v>295.30100000000004</v>
      </c>
      <c r="I294" s="20">
        <f t="shared" si="18"/>
        <v>2067.1070000000004</v>
      </c>
      <c r="J294" s="21"/>
    </row>
    <row r="295" spans="1:10" s="22" customFormat="1" ht="26.1" customHeight="1" x14ac:dyDescent="0.25">
      <c r="A295" s="17" t="s">
        <v>830</v>
      </c>
      <c r="B295" s="18" t="s">
        <v>831</v>
      </c>
      <c r="C295" s="17" t="s">
        <v>44</v>
      </c>
      <c r="D295" s="17" t="s">
        <v>832</v>
      </c>
      <c r="E295" s="19" t="s">
        <v>46</v>
      </c>
      <c r="F295" s="20">
        <v>8</v>
      </c>
      <c r="G295" s="20">
        <v>24.48</v>
      </c>
      <c r="H295" s="20">
        <f>G295*(1+28.75%)</f>
        <v>31.518000000000004</v>
      </c>
      <c r="I295" s="20">
        <f t="shared" si="18"/>
        <v>252.14400000000003</v>
      </c>
      <c r="J295" s="21"/>
    </row>
    <row r="296" spans="1:10" s="22" customFormat="1" ht="24" customHeight="1" x14ac:dyDescent="0.25">
      <c r="A296" s="17" t="s">
        <v>833</v>
      </c>
      <c r="B296" s="18" t="s">
        <v>834</v>
      </c>
      <c r="C296" s="17" t="s">
        <v>44</v>
      </c>
      <c r="D296" s="17" t="s">
        <v>835</v>
      </c>
      <c r="E296" s="19" t="s">
        <v>46</v>
      </c>
      <c r="F296" s="20">
        <v>7</v>
      </c>
      <c r="G296" s="98">
        <v>22.29</v>
      </c>
      <c r="H296" s="20">
        <f>G296*(1+28.75%)</f>
        <v>28.698375000000002</v>
      </c>
      <c r="I296" s="20">
        <f t="shared" si="18"/>
        <v>200.88862500000002</v>
      </c>
      <c r="J296" s="21"/>
    </row>
    <row r="297" spans="1:10" ht="24" customHeight="1" x14ac:dyDescent="0.25">
      <c r="A297" s="6" t="s">
        <v>836</v>
      </c>
      <c r="B297" s="6"/>
      <c r="C297" s="6"/>
      <c r="D297" s="6" t="s">
        <v>837</v>
      </c>
      <c r="E297" s="6"/>
      <c r="F297" s="7"/>
      <c r="G297" s="6"/>
      <c r="H297" s="31"/>
      <c r="I297" s="89">
        <f>SUM(I298:I302)</f>
        <v>11464.711125000002</v>
      </c>
      <c r="J297" s="8"/>
    </row>
    <row r="298" spans="1:10" s="22" customFormat="1" ht="39" customHeight="1" x14ac:dyDescent="0.25">
      <c r="A298" s="17" t="s">
        <v>838</v>
      </c>
      <c r="B298" s="18" t="s">
        <v>839</v>
      </c>
      <c r="C298" s="17" t="s">
        <v>44</v>
      </c>
      <c r="D298" s="17" t="s">
        <v>840</v>
      </c>
      <c r="E298" s="19" t="s">
        <v>50</v>
      </c>
      <c r="F298" s="20">
        <v>50</v>
      </c>
      <c r="G298">
        <v>110.06</v>
      </c>
      <c r="H298" s="20">
        <f>G298*(1+28.75%)</f>
        <v>141.70225000000002</v>
      </c>
      <c r="I298" s="20">
        <f t="shared" si="18"/>
        <v>7085.1125000000011</v>
      </c>
      <c r="J298" s="21"/>
    </row>
    <row r="299" spans="1:10" s="22" customFormat="1" ht="24" customHeight="1" x14ac:dyDescent="0.25">
      <c r="A299" s="17" t="s">
        <v>841</v>
      </c>
      <c r="B299" s="18" t="s">
        <v>842</v>
      </c>
      <c r="C299" s="17" t="s">
        <v>44</v>
      </c>
      <c r="D299" s="17" t="s">
        <v>843</v>
      </c>
      <c r="E299" s="19" t="s">
        <v>46</v>
      </c>
      <c r="F299" s="20">
        <v>1</v>
      </c>
      <c r="G299" s="20">
        <v>68.790000000000006</v>
      </c>
      <c r="H299" s="20">
        <f>G299*(1+28.75%)</f>
        <v>88.567125000000019</v>
      </c>
      <c r="I299" s="20">
        <f t="shared" si="18"/>
        <v>88.567125000000019</v>
      </c>
      <c r="J299" s="21"/>
    </row>
    <row r="300" spans="1:10" s="22" customFormat="1" ht="24" customHeight="1" x14ac:dyDescent="0.25">
      <c r="A300" s="17" t="s">
        <v>844</v>
      </c>
      <c r="B300" s="35" t="s">
        <v>845</v>
      </c>
      <c r="C300" s="17" t="s">
        <v>22</v>
      </c>
      <c r="D300" s="17" t="s">
        <v>846</v>
      </c>
      <c r="E300" s="19" t="s">
        <v>46</v>
      </c>
      <c r="F300" s="20">
        <v>4</v>
      </c>
      <c r="G300" s="20">
        <v>130</v>
      </c>
      <c r="H300" s="20">
        <f>G300*(1+28.75%)</f>
        <v>167.375</v>
      </c>
      <c r="I300" s="20">
        <f t="shared" si="18"/>
        <v>669.5</v>
      </c>
      <c r="J300" s="21"/>
    </row>
    <row r="301" spans="1:10" s="22" customFormat="1" ht="26.1" customHeight="1" x14ac:dyDescent="0.25">
      <c r="A301" s="17" t="s">
        <v>847</v>
      </c>
      <c r="B301" s="35" t="s">
        <v>848</v>
      </c>
      <c r="C301" s="17" t="s">
        <v>22</v>
      </c>
      <c r="D301" s="17" t="s">
        <v>849</v>
      </c>
      <c r="E301" s="19" t="s">
        <v>46</v>
      </c>
      <c r="F301" s="20">
        <v>2</v>
      </c>
      <c r="G301" s="20">
        <v>165</v>
      </c>
      <c r="H301" s="20">
        <f>G301*(1+28.75%)</f>
        <v>212.43750000000003</v>
      </c>
      <c r="I301" s="20">
        <f t="shared" si="18"/>
        <v>424.87500000000006</v>
      </c>
      <c r="J301" s="21"/>
    </row>
    <row r="302" spans="1:10" s="22" customFormat="1" ht="24" customHeight="1" x14ac:dyDescent="0.25">
      <c r="A302" s="17" t="s">
        <v>850</v>
      </c>
      <c r="B302" s="35" t="s">
        <v>851</v>
      </c>
      <c r="C302" s="17" t="s">
        <v>44</v>
      </c>
      <c r="D302" s="17" t="s">
        <v>852</v>
      </c>
      <c r="E302" s="19" t="s">
        <v>46</v>
      </c>
      <c r="F302" s="20">
        <v>1</v>
      </c>
      <c r="G302" s="1">
        <v>2482.84</v>
      </c>
      <c r="H302" s="20">
        <f>G302*(1+28.75%)</f>
        <v>3196.6565000000005</v>
      </c>
      <c r="I302" s="20">
        <f t="shared" si="18"/>
        <v>3196.6565000000005</v>
      </c>
      <c r="J302" s="21"/>
    </row>
    <row r="303" spans="1:10" ht="24" customHeight="1" x14ac:dyDescent="0.25">
      <c r="A303" s="6" t="s">
        <v>853</v>
      </c>
      <c r="B303" s="37"/>
      <c r="C303" s="6"/>
      <c r="D303" s="6" t="s">
        <v>854</v>
      </c>
      <c r="E303" s="6"/>
      <c r="F303" s="7"/>
      <c r="G303" s="6"/>
      <c r="H303" s="31"/>
      <c r="I303" s="89">
        <f>SUM(I304:I308)</f>
        <v>2451.7089999999998</v>
      </c>
      <c r="J303" s="8"/>
    </row>
    <row r="304" spans="1:10" s="22" customFormat="1" ht="39" customHeight="1" x14ac:dyDescent="0.25">
      <c r="A304" s="17" t="s">
        <v>855</v>
      </c>
      <c r="B304" s="35" t="s">
        <v>856</v>
      </c>
      <c r="C304" s="17" t="s">
        <v>201</v>
      </c>
      <c r="D304" s="17" t="s">
        <v>857</v>
      </c>
      <c r="E304" s="19" t="s">
        <v>50</v>
      </c>
      <c r="F304" s="20">
        <v>12</v>
      </c>
      <c r="G304" s="20">
        <v>19.100000000000001</v>
      </c>
      <c r="H304" s="20">
        <f>G304*(1+28.75%)</f>
        <v>24.591250000000002</v>
      </c>
      <c r="I304" s="20">
        <f t="shared" si="18"/>
        <v>295.09500000000003</v>
      </c>
      <c r="J304" s="21"/>
    </row>
    <row r="305" spans="1:10" s="22" customFormat="1" ht="39" customHeight="1" x14ac:dyDescent="0.25">
      <c r="A305" s="17" t="s">
        <v>858</v>
      </c>
      <c r="B305" s="35" t="s">
        <v>859</v>
      </c>
      <c r="C305" s="17" t="s">
        <v>44</v>
      </c>
      <c r="D305" s="17" t="s">
        <v>860</v>
      </c>
      <c r="E305" s="19" t="s">
        <v>50</v>
      </c>
      <c r="F305" s="20">
        <v>18</v>
      </c>
      <c r="G305" s="20">
        <v>35.4</v>
      </c>
      <c r="H305" s="20">
        <f>G305*(1+28.75%)</f>
        <v>45.577500000000001</v>
      </c>
      <c r="I305" s="20">
        <f t="shared" si="18"/>
        <v>820.39499999999998</v>
      </c>
      <c r="J305" s="21"/>
    </row>
    <row r="306" spans="1:10" s="22" customFormat="1" ht="24" customHeight="1" x14ac:dyDescent="0.25">
      <c r="A306" s="17" t="s">
        <v>861</v>
      </c>
      <c r="B306" s="35" t="s">
        <v>862</v>
      </c>
      <c r="C306" s="17" t="s">
        <v>257</v>
      </c>
      <c r="D306" s="17" t="s">
        <v>863</v>
      </c>
      <c r="E306" s="19" t="s">
        <v>46</v>
      </c>
      <c r="F306" s="20">
        <v>1</v>
      </c>
      <c r="G306" s="20">
        <v>249.12</v>
      </c>
      <c r="H306" s="20">
        <f>G306*(1+28.75%)</f>
        <v>320.74200000000002</v>
      </c>
      <c r="I306" s="20">
        <f t="shared" si="18"/>
        <v>320.74200000000002</v>
      </c>
      <c r="J306" s="21"/>
    </row>
    <row r="307" spans="1:10" s="22" customFormat="1" ht="24" customHeight="1" x14ac:dyDescent="0.25">
      <c r="A307" s="17" t="s">
        <v>864</v>
      </c>
      <c r="B307" s="35" t="s">
        <v>865</v>
      </c>
      <c r="C307" s="17" t="s">
        <v>257</v>
      </c>
      <c r="D307" s="17" t="s">
        <v>866</v>
      </c>
      <c r="E307" s="19" t="s">
        <v>50</v>
      </c>
      <c r="F307" s="20">
        <v>8</v>
      </c>
      <c r="G307" s="20">
        <v>78.989999999999995</v>
      </c>
      <c r="H307" s="20">
        <f>G307*(1+28.75%)</f>
        <v>101.699625</v>
      </c>
      <c r="I307" s="20">
        <f t="shared" si="18"/>
        <v>813.59699999999998</v>
      </c>
      <c r="J307" s="21"/>
    </row>
    <row r="308" spans="1:10" s="22" customFormat="1" ht="26.1" customHeight="1" x14ac:dyDescent="0.25">
      <c r="A308" s="17" t="s">
        <v>867</v>
      </c>
      <c r="B308" s="35" t="s">
        <v>868</v>
      </c>
      <c r="C308" s="17" t="s">
        <v>22</v>
      </c>
      <c r="D308" s="17" t="s">
        <v>869</v>
      </c>
      <c r="E308" s="19" t="s">
        <v>50</v>
      </c>
      <c r="F308" s="20">
        <v>32</v>
      </c>
      <c r="G308" s="20">
        <v>4.9000000000000004</v>
      </c>
      <c r="H308" s="20">
        <f>G308*(1+28.75%)</f>
        <v>6.3087500000000007</v>
      </c>
      <c r="I308" s="20">
        <f t="shared" si="18"/>
        <v>201.88000000000002</v>
      </c>
      <c r="J308" s="21"/>
    </row>
    <row r="309" spans="1:10" ht="24" customHeight="1" x14ac:dyDescent="0.25">
      <c r="A309" s="6" t="s">
        <v>870</v>
      </c>
      <c r="B309" s="37"/>
      <c r="C309" s="6"/>
      <c r="D309" s="6" t="s">
        <v>871</v>
      </c>
      <c r="E309" s="6"/>
      <c r="F309" s="7"/>
      <c r="G309" s="6"/>
      <c r="H309" s="31"/>
      <c r="I309" s="89">
        <f>SUM(I310:I311)</f>
        <v>2105.4230000000002</v>
      </c>
      <c r="J309" s="8"/>
    </row>
    <row r="310" spans="1:10" s="22" customFormat="1" ht="24" customHeight="1" x14ac:dyDescent="0.25">
      <c r="A310" s="17" t="s">
        <v>872</v>
      </c>
      <c r="B310" s="35"/>
      <c r="C310" s="17" t="s">
        <v>313</v>
      </c>
      <c r="D310" s="17" t="s">
        <v>873</v>
      </c>
      <c r="E310" s="19" t="s">
        <v>54</v>
      </c>
      <c r="F310" s="20">
        <v>1.62</v>
      </c>
      <c r="G310" s="20">
        <v>394</v>
      </c>
      <c r="H310" s="20">
        <f>G310*(1+28.75%)</f>
        <v>507.27500000000003</v>
      </c>
      <c r="I310" s="20">
        <f t="shared" si="18"/>
        <v>821.78550000000007</v>
      </c>
      <c r="J310" s="21"/>
    </row>
    <row r="311" spans="1:10" s="22" customFormat="1" ht="24" customHeight="1" x14ac:dyDescent="0.25">
      <c r="A311" s="17" t="s">
        <v>874</v>
      </c>
      <c r="B311" s="35"/>
      <c r="C311" s="17" t="s">
        <v>313</v>
      </c>
      <c r="D311" s="17" t="s">
        <v>875</v>
      </c>
      <c r="E311" s="19" t="s">
        <v>46</v>
      </c>
      <c r="F311" s="20">
        <v>1</v>
      </c>
      <c r="G311" s="20">
        <v>997</v>
      </c>
      <c r="H311" s="20">
        <f>G311*(1+28.75%)</f>
        <v>1283.6375</v>
      </c>
      <c r="I311" s="20">
        <f t="shared" si="18"/>
        <v>1283.6375</v>
      </c>
      <c r="J311" s="21"/>
    </row>
    <row r="312" spans="1:10" ht="24" customHeight="1" x14ac:dyDescent="0.25">
      <c r="A312" s="6" t="s">
        <v>876</v>
      </c>
      <c r="B312" s="6"/>
      <c r="C312" s="6"/>
      <c r="D312" s="6" t="s">
        <v>877</v>
      </c>
      <c r="E312" s="6"/>
      <c r="F312" s="7"/>
      <c r="G312" s="6"/>
      <c r="H312" s="31"/>
      <c r="I312" s="89">
        <f>SUM(I313:I317)</f>
        <v>6209.5610000000015</v>
      </c>
      <c r="J312" s="8"/>
    </row>
    <row r="313" spans="1:10" s="22" customFormat="1" ht="26.1" customHeight="1" x14ac:dyDescent="0.25">
      <c r="A313" s="17" t="s">
        <v>878</v>
      </c>
      <c r="B313" s="18" t="s">
        <v>405</v>
      </c>
      <c r="C313" s="17" t="s">
        <v>44</v>
      </c>
      <c r="D313" s="17" t="s">
        <v>406</v>
      </c>
      <c r="E313" s="19" t="s">
        <v>50</v>
      </c>
      <c r="F313" s="20">
        <v>15</v>
      </c>
      <c r="G313" s="20">
        <v>29.21</v>
      </c>
      <c r="H313" s="20">
        <f>G313*(1+28.75%)</f>
        <v>37.607875000000007</v>
      </c>
      <c r="I313" s="20">
        <f t="shared" si="18"/>
        <v>564.11812500000008</v>
      </c>
      <c r="J313" s="21"/>
    </row>
    <row r="314" spans="1:10" s="22" customFormat="1" ht="39" customHeight="1" x14ac:dyDescent="0.25">
      <c r="A314" s="17" t="s">
        <v>879</v>
      </c>
      <c r="B314" s="18" t="s">
        <v>569</v>
      </c>
      <c r="C314" s="17" t="s">
        <v>44</v>
      </c>
      <c r="D314" s="17" t="s">
        <v>570</v>
      </c>
      <c r="E314" s="19" t="s">
        <v>46</v>
      </c>
      <c r="F314" s="20">
        <v>5</v>
      </c>
      <c r="G314" s="20">
        <v>491.8</v>
      </c>
      <c r="H314" s="20">
        <f>G314*(1+28.75%)</f>
        <v>633.19250000000011</v>
      </c>
      <c r="I314" s="20">
        <f t="shared" si="18"/>
        <v>3165.9625000000005</v>
      </c>
      <c r="J314" s="21"/>
    </row>
    <row r="315" spans="1:10" s="22" customFormat="1" ht="26.1" customHeight="1" x14ac:dyDescent="0.25">
      <c r="A315" s="17" t="s">
        <v>880</v>
      </c>
      <c r="B315" s="18" t="s">
        <v>494</v>
      </c>
      <c r="C315" s="17" t="s">
        <v>44</v>
      </c>
      <c r="D315" s="17" t="s">
        <v>495</v>
      </c>
      <c r="E315" s="19" t="s">
        <v>50</v>
      </c>
      <c r="F315" s="20">
        <v>7</v>
      </c>
      <c r="G315">
        <v>9.1300000000000008</v>
      </c>
      <c r="H315" s="20">
        <f>G315*(1+28.75%)</f>
        <v>11.754875000000002</v>
      </c>
      <c r="I315" s="20">
        <f t="shared" si="18"/>
        <v>82.284125000000017</v>
      </c>
      <c r="J315" s="21"/>
    </row>
    <row r="316" spans="1:10" s="22" customFormat="1" ht="24" customHeight="1" x14ac:dyDescent="0.25">
      <c r="A316" s="17" t="s">
        <v>881</v>
      </c>
      <c r="B316" s="18" t="s">
        <v>882</v>
      </c>
      <c r="C316" s="17" t="s">
        <v>44</v>
      </c>
      <c r="D316" s="17" t="s">
        <v>883</v>
      </c>
      <c r="E316" s="19" t="s">
        <v>50</v>
      </c>
      <c r="F316" s="20">
        <v>10</v>
      </c>
      <c r="G316">
        <v>6.19</v>
      </c>
      <c r="H316" s="20">
        <f>G316*(1+28.75%)</f>
        <v>7.9696250000000006</v>
      </c>
      <c r="I316" s="20">
        <f t="shared" si="18"/>
        <v>79.696250000000006</v>
      </c>
      <c r="J316" s="21"/>
    </row>
    <row r="317" spans="1:10" s="22" customFormat="1" ht="24" customHeight="1" x14ac:dyDescent="0.25">
      <c r="A317" s="17" t="s">
        <v>884</v>
      </c>
      <c r="B317" s="35" t="s">
        <v>885</v>
      </c>
      <c r="C317" s="17" t="s">
        <v>257</v>
      </c>
      <c r="D317" s="17" t="s">
        <v>886</v>
      </c>
      <c r="E317" s="19" t="s">
        <v>50</v>
      </c>
      <c r="F317" s="20">
        <v>40</v>
      </c>
      <c r="G317" s="20">
        <v>45</v>
      </c>
      <c r="H317" s="20">
        <f>G317*(1+28.75%)</f>
        <v>57.937500000000007</v>
      </c>
      <c r="I317" s="20">
        <f t="shared" si="18"/>
        <v>2317.5000000000005</v>
      </c>
      <c r="J317" s="21"/>
    </row>
    <row r="318" spans="1:10" ht="24" customHeight="1" x14ac:dyDescent="0.25">
      <c r="A318" s="6" t="s">
        <v>887</v>
      </c>
      <c r="B318" s="6"/>
      <c r="C318" s="6"/>
      <c r="D318" s="6" t="s">
        <v>888</v>
      </c>
      <c r="E318" s="6"/>
      <c r="F318" s="7"/>
      <c r="G318" s="6"/>
      <c r="H318" s="31"/>
      <c r="I318" s="89">
        <f>SUM(I320:I327)</f>
        <v>6573.4119762499995</v>
      </c>
      <c r="J318" s="8"/>
    </row>
    <row r="319" spans="1:10" ht="24" customHeight="1" x14ac:dyDescent="0.25">
      <c r="A319" s="6" t="s">
        <v>889</v>
      </c>
      <c r="B319" s="6"/>
      <c r="C319" s="6"/>
      <c r="D319" s="6" t="s">
        <v>890</v>
      </c>
      <c r="E319" s="6"/>
      <c r="F319" s="7"/>
      <c r="G319" s="6"/>
      <c r="H319" s="31"/>
      <c r="I319" s="31"/>
      <c r="J319" s="8"/>
    </row>
    <row r="320" spans="1:10" s="22" customFormat="1" ht="39" customHeight="1" x14ac:dyDescent="0.25">
      <c r="A320" s="17" t="s">
        <v>891</v>
      </c>
      <c r="B320" s="18" t="s">
        <v>169</v>
      </c>
      <c r="C320" s="17" t="s">
        <v>44</v>
      </c>
      <c r="D320" s="17" t="s">
        <v>170</v>
      </c>
      <c r="E320" s="19" t="s">
        <v>54</v>
      </c>
      <c r="F320" s="20">
        <v>0.85</v>
      </c>
      <c r="G320">
        <v>98.94</v>
      </c>
      <c r="H320" s="20">
        <f t="shared" ref="H320:H327" si="20">G320*(1+28.75%)</f>
        <v>127.38525</v>
      </c>
      <c r="I320" s="20">
        <f t="shared" si="18"/>
        <v>108.2774625</v>
      </c>
      <c r="J320" s="21"/>
    </row>
    <row r="321" spans="1:10" s="22" customFormat="1" ht="39" customHeight="1" x14ac:dyDescent="0.25">
      <c r="A321" s="17" t="s">
        <v>892</v>
      </c>
      <c r="B321" s="18" t="s">
        <v>893</v>
      </c>
      <c r="C321" s="17" t="s">
        <v>44</v>
      </c>
      <c r="D321" s="17" t="s">
        <v>894</v>
      </c>
      <c r="E321" s="19" t="s">
        <v>54</v>
      </c>
      <c r="F321" s="20">
        <v>4.7</v>
      </c>
      <c r="G321">
        <v>81.87</v>
      </c>
      <c r="H321" s="20">
        <f t="shared" si="20"/>
        <v>105.40762500000001</v>
      </c>
      <c r="I321" s="20">
        <f t="shared" si="18"/>
        <v>495.41583750000007</v>
      </c>
      <c r="J321" s="21"/>
    </row>
    <row r="322" spans="1:10" s="22" customFormat="1" ht="39" customHeight="1" x14ac:dyDescent="0.25">
      <c r="A322" s="17" t="s">
        <v>895</v>
      </c>
      <c r="B322" s="18" t="s">
        <v>896</v>
      </c>
      <c r="C322" s="17" t="s">
        <v>44</v>
      </c>
      <c r="D322" s="17" t="s">
        <v>897</v>
      </c>
      <c r="E322" s="19" t="s">
        <v>54</v>
      </c>
      <c r="F322" s="20">
        <v>10.25</v>
      </c>
      <c r="G322">
        <v>13.66</v>
      </c>
      <c r="H322" s="20">
        <f t="shared" si="20"/>
        <v>17.587250000000001</v>
      </c>
      <c r="I322" s="20">
        <f t="shared" si="18"/>
        <v>180.26931250000001</v>
      </c>
      <c r="J322" s="21"/>
    </row>
    <row r="323" spans="1:10" s="22" customFormat="1" ht="39" customHeight="1" x14ac:dyDescent="0.25">
      <c r="A323" s="17" t="s">
        <v>898</v>
      </c>
      <c r="B323" s="18" t="s">
        <v>209</v>
      </c>
      <c r="C323" s="17" t="s">
        <v>44</v>
      </c>
      <c r="D323" s="17" t="s">
        <v>210</v>
      </c>
      <c r="E323" s="19" t="s">
        <v>54</v>
      </c>
      <c r="F323" s="20">
        <v>8.32</v>
      </c>
      <c r="G323" s="20">
        <v>34.19</v>
      </c>
      <c r="H323" s="20">
        <f t="shared" si="20"/>
        <v>44.019624999999998</v>
      </c>
      <c r="I323" s="20">
        <f t="shared" si="18"/>
        <v>366.24327999999997</v>
      </c>
      <c r="J323" s="21"/>
    </row>
    <row r="324" spans="1:10" s="22" customFormat="1" ht="39" customHeight="1" x14ac:dyDescent="0.25">
      <c r="A324" s="17" t="s">
        <v>899</v>
      </c>
      <c r="B324" s="18" t="s">
        <v>215</v>
      </c>
      <c r="C324" s="17" t="s">
        <v>44</v>
      </c>
      <c r="D324" s="17" t="s">
        <v>216</v>
      </c>
      <c r="E324" s="19" t="s">
        <v>54</v>
      </c>
      <c r="F324" s="20">
        <v>4.7</v>
      </c>
      <c r="G324" s="20">
        <v>15.18</v>
      </c>
      <c r="H324" s="20">
        <f t="shared" si="20"/>
        <v>19.544250000000002</v>
      </c>
      <c r="I324" s="20">
        <f t="shared" si="18"/>
        <v>91.85797500000001</v>
      </c>
      <c r="J324" s="21"/>
    </row>
    <row r="325" spans="1:10" s="22" customFormat="1" ht="65.099999999999994" customHeight="1" x14ac:dyDescent="0.25">
      <c r="A325" s="17" t="s">
        <v>900</v>
      </c>
      <c r="B325" s="18" t="s">
        <v>901</v>
      </c>
      <c r="C325" s="17" t="s">
        <v>44</v>
      </c>
      <c r="D325" s="17" t="s">
        <v>902</v>
      </c>
      <c r="E325" s="19" t="s">
        <v>54</v>
      </c>
      <c r="F325" s="20">
        <v>8.32</v>
      </c>
      <c r="G325" s="98">
        <v>129.27000000000001</v>
      </c>
      <c r="H325" s="20">
        <f t="shared" si="20"/>
        <v>166.43512500000003</v>
      </c>
      <c r="I325" s="20">
        <f t="shared" si="18"/>
        <v>1384.7402400000003</v>
      </c>
      <c r="J325" s="21"/>
    </row>
    <row r="326" spans="1:10" s="22" customFormat="1" ht="39" customHeight="1" x14ac:dyDescent="0.25">
      <c r="A326" s="17" t="s">
        <v>903</v>
      </c>
      <c r="B326" s="35" t="s">
        <v>904</v>
      </c>
      <c r="C326" s="17" t="s">
        <v>44</v>
      </c>
      <c r="D326" s="17" t="s">
        <v>905</v>
      </c>
      <c r="E326" s="19" t="s">
        <v>54</v>
      </c>
      <c r="F326" s="20">
        <v>2.15</v>
      </c>
      <c r="G326" s="20">
        <v>332.71</v>
      </c>
      <c r="H326" s="20">
        <f t="shared" si="20"/>
        <v>428.364125</v>
      </c>
      <c r="I326" s="20">
        <f t="shared" si="18"/>
        <v>920.98286874999997</v>
      </c>
      <c r="J326" s="21"/>
    </row>
    <row r="327" spans="1:10" s="22" customFormat="1" ht="24" customHeight="1" x14ac:dyDescent="0.25">
      <c r="A327" s="17" t="s">
        <v>906</v>
      </c>
      <c r="B327" s="35"/>
      <c r="C327" s="17" t="s">
        <v>313</v>
      </c>
      <c r="D327" s="17" t="s">
        <v>907</v>
      </c>
      <c r="E327" s="19" t="s">
        <v>46</v>
      </c>
      <c r="F327" s="20">
        <v>1</v>
      </c>
      <c r="G327" s="20">
        <v>2350</v>
      </c>
      <c r="H327" s="20">
        <f t="shared" si="20"/>
        <v>3025.625</v>
      </c>
      <c r="I327" s="20">
        <f t="shared" si="18"/>
        <v>3025.625</v>
      </c>
      <c r="J327" s="21"/>
    </row>
    <row r="328" spans="1:10" ht="24" customHeight="1" x14ac:dyDescent="0.25">
      <c r="A328" s="6" t="s">
        <v>908</v>
      </c>
      <c r="B328" s="6"/>
      <c r="C328" s="6"/>
      <c r="D328" s="6" t="s">
        <v>909</v>
      </c>
      <c r="E328" s="6"/>
      <c r="F328" s="7"/>
      <c r="G328" s="6"/>
      <c r="H328" s="31"/>
      <c r="I328" s="89">
        <f>SUM(I330:I335)</f>
        <v>17912.856432500001</v>
      </c>
      <c r="J328" s="8"/>
    </row>
    <row r="329" spans="1:10" ht="24" customHeight="1" x14ac:dyDescent="0.25">
      <c r="A329" s="6" t="s">
        <v>910</v>
      </c>
      <c r="B329" s="6"/>
      <c r="C329" s="6"/>
      <c r="D329" s="6" t="s">
        <v>911</v>
      </c>
      <c r="E329" s="6"/>
      <c r="F329" s="7"/>
      <c r="G329" s="6"/>
      <c r="H329" s="31"/>
      <c r="I329" s="31"/>
      <c r="J329" s="8"/>
    </row>
    <row r="330" spans="1:10" s="22" customFormat="1" ht="39" customHeight="1" x14ac:dyDescent="0.25">
      <c r="A330" s="17" t="s">
        <v>912</v>
      </c>
      <c r="B330" s="18" t="s">
        <v>913</v>
      </c>
      <c r="C330" s="17" t="s">
        <v>44</v>
      </c>
      <c r="D330" s="17" t="s">
        <v>914</v>
      </c>
      <c r="E330" s="19" t="s">
        <v>46</v>
      </c>
      <c r="F330" s="20">
        <v>11</v>
      </c>
      <c r="G330" s="20">
        <v>240.9</v>
      </c>
      <c r="H330" s="20">
        <f t="shared" ref="H330:H335" si="21">G330*(1+28.75%)</f>
        <v>310.15875000000005</v>
      </c>
      <c r="I330" s="20">
        <f t="shared" ref="I330:I337" si="22">(F330*H330)</f>
        <v>3411.7462500000006</v>
      </c>
      <c r="J330" s="21"/>
    </row>
    <row r="331" spans="1:10" s="22" customFormat="1" ht="78" customHeight="1" x14ac:dyDescent="0.25">
      <c r="A331" s="17" t="s">
        <v>915</v>
      </c>
      <c r="B331" s="18" t="s">
        <v>916</v>
      </c>
      <c r="C331" s="17" t="s">
        <v>44</v>
      </c>
      <c r="D331" s="17" t="s">
        <v>917</v>
      </c>
      <c r="E331" s="19" t="s">
        <v>46</v>
      </c>
      <c r="F331" s="20">
        <v>3</v>
      </c>
      <c r="G331" s="20">
        <v>244.73</v>
      </c>
      <c r="H331" s="20">
        <f t="shared" si="21"/>
        <v>315.08987500000001</v>
      </c>
      <c r="I331" s="20">
        <f t="shared" si="22"/>
        <v>945.26962500000002</v>
      </c>
      <c r="J331" s="21"/>
    </row>
    <row r="332" spans="1:10" s="22" customFormat="1" ht="26.1" customHeight="1" x14ac:dyDescent="0.25">
      <c r="A332" s="17" t="s">
        <v>918</v>
      </c>
      <c r="B332" s="18" t="s">
        <v>919</v>
      </c>
      <c r="C332" s="17" t="s">
        <v>44</v>
      </c>
      <c r="D332" s="17" t="s">
        <v>920</v>
      </c>
      <c r="E332" s="19" t="s">
        <v>54</v>
      </c>
      <c r="F332" s="20">
        <v>92.68</v>
      </c>
      <c r="G332">
        <v>30.66</v>
      </c>
      <c r="H332" s="20">
        <f t="shared" si="21"/>
        <v>39.47475</v>
      </c>
      <c r="I332" s="20">
        <f t="shared" si="22"/>
        <v>3658.5198300000002</v>
      </c>
      <c r="J332" s="21"/>
    </row>
    <row r="333" spans="1:10" s="22" customFormat="1" ht="24" customHeight="1" x14ac:dyDescent="0.25">
      <c r="A333" s="17" t="s">
        <v>921</v>
      </c>
      <c r="B333" s="35" t="s">
        <v>922</v>
      </c>
      <c r="C333" s="17" t="s">
        <v>153</v>
      </c>
      <c r="D333" s="17" t="s">
        <v>923</v>
      </c>
      <c r="E333" s="19" t="s">
        <v>50</v>
      </c>
      <c r="F333" s="20">
        <v>3.55</v>
      </c>
      <c r="G333" s="20">
        <v>890</v>
      </c>
      <c r="H333" s="20">
        <f t="shared" si="21"/>
        <v>1145.875</v>
      </c>
      <c r="I333" s="20">
        <f t="shared" si="22"/>
        <v>4067.8562499999998</v>
      </c>
      <c r="J333" s="21"/>
    </row>
    <row r="334" spans="1:10" s="22" customFormat="1" ht="24" customHeight="1" x14ac:dyDescent="0.25">
      <c r="A334" s="17" t="s">
        <v>924</v>
      </c>
      <c r="B334" s="35" t="s">
        <v>925</v>
      </c>
      <c r="C334" s="17" t="s">
        <v>44</v>
      </c>
      <c r="D334" s="17" t="s">
        <v>926</v>
      </c>
      <c r="E334" s="19" t="s">
        <v>54</v>
      </c>
      <c r="F334" s="20">
        <v>410.18</v>
      </c>
      <c r="G334" s="98">
        <v>7.08</v>
      </c>
      <c r="H334" s="20">
        <f t="shared" si="21"/>
        <v>9.1155000000000008</v>
      </c>
      <c r="I334" s="20">
        <f t="shared" si="22"/>
        <v>3738.9957900000004</v>
      </c>
      <c r="J334" s="21"/>
    </row>
    <row r="335" spans="1:10" s="22" customFormat="1" ht="26.1" customHeight="1" x14ac:dyDescent="0.25">
      <c r="A335" s="17" t="s">
        <v>927</v>
      </c>
      <c r="B335" s="35" t="s">
        <v>928</v>
      </c>
      <c r="C335" s="17" t="s">
        <v>44</v>
      </c>
      <c r="D335" s="17" t="s">
        <v>929</v>
      </c>
      <c r="E335" s="19" t="s">
        <v>78</v>
      </c>
      <c r="F335" s="20">
        <v>32.473300000000002</v>
      </c>
      <c r="G335" s="173">
        <v>50</v>
      </c>
      <c r="H335" s="20">
        <f t="shared" si="21"/>
        <v>64.375</v>
      </c>
      <c r="I335" s="20">
        <f t="shared" si="22"/>
        <v>2090.4686875000002</v>
      </c>
      <c r="J335" s="21"/>
    </row>
    <row r="336" spans="1:10" ht="24" customHeight="1" x14ac:dyDescent="0.25">
      <c r="A336" s="6" t="s">
        <v>930</v>
      </c>
      <c r="B336" s="37"/>
      <c r="C336" s="6"/>
      <c r="D336" s="6" t="s">
        <v>931</v>
      </c>
      <c r="E336" s="6"/>
      <c r="F336" s="7"/>
      <c r="G336" s="6"/>
      <c r="H336" s="31"/>
      <c r="I336" s="89">
        <f>I337</f>
        <v>27528.3</v>
      </c>
      <c r="J336" s="8"/>
    </row>
    <row r="337" spans="1:11" s="22" customFormat="1" ht="26.1" customHeight="1" x14ac:dyDescent="0.25">
      <c r="A337" s="23" t="s">
        <v>932</v>
      </c>
      <c r="B337" s="40"/>
      <c r="C337" s="23"/>
      <c r="D337" s="17" t="s">
        <v>966</v>
      </c>
      <c r="E337" s="19" t="s">
        <v>46</v>
      </c>
      <c r="F337" s="24">
        <v>1</v>
      </c>
      <c r="G337" s="24">
        <v>19613.63</v>
      </c>
      <c r="H337" s="20">
        <v>27528.3</v>
      </c>
      <c r="I337" s="20">
        <f>(F337*H337)</f>
        <v>27528.3</v>
      </c>
      <c r="J337" s="25"/>
      <c r="K337" s="26"/>
    </row>
    <row r="338" spans="1:11" s="22" customFormat="1" ht="26.1" customHeight="1" x14ac:dyDescent="0.25">
      <c r="A338" s="6">
        <v>20</v>
      </c>
      <c r="B338" s="37"/>
      <c r="C338" s="6"/>
      <c r="D338" s="6" t="s">
        <v>942</v>
      </c>
      <c r="E338" s="6"/>
      <c r="F338" s="7"/>
      <c r="G338" s="6"/>
      <c r="H338" s="31"/>
      <c r="I338" s="89">
        <f>I339</f>
        <v>13420.488000000001</v>
      </c>
      <c r="J338" s="25"/>
      <c r="K338" s="26"/>
    </row>
    <row r="339" spans="1:11" s="22" customFormat="1" ht="52.8" x14ac:dyDescent="0.25">
      <c r="A339" s="23" t="s">
        <v>943</v>
      </c>
      <c r="B339" s="40" t="s">
        <v>944</v>
      </c>
      <c r="C339" s="23" t="s">
        <v>44</v>
      </c>
      <c r="D339" s="17" t="s">
        <v>965</v>
      </c>
      <c r="E339" s="19" t="s">
        <v>945</v>
      </c>
      <c r="F339" s="24">
        <v>128</v>
      </c>
      <c r="G339" s="24">
        <v>81.435000000000002</v>
      </c>
      <c r="H339" s="20">
        <f>G339*(1+28.75%)</f>
        <v>104.84756250000001</v>
      </c>
      <c r="I339" s="20">
        <f>F339*H339</f>
        <v>13420.488000000001</v>
      </c>
      <c r="J339" s="25"/>
      <c r="K339" s="26"/>
    </row>
    <row r="340" spans="1:11" s="22" customFormat="1" ht="26.1" customHeight="1" x14ac:dyDescent="0.25">
      <c r="A340" s="41"/>
      <c r="B340" s="41"/>
      <c r="C340" s="41"/>
      <c r="D340" s="42" t="s">
        <v>933</v>
      </c>
      <c r="E340" s="41"/>
      <c r="F340" s="43"/>
      <c r="G340" s="43"/>
      <c r="H340" s="43"/>
      <c r="I340" s="43">
        <f>I8+I15+I24+I42+I48+I51+I58+I87+I113+I189+I212+I291+I297+I303+I309+I312+I318+I328+I336+I338</f>
        <v>1933249.9089223745</v>
      </c>
      <c r="J340" s="25"/>
      <c r="K340" s="26"/>
    </row>
    <row r="341" spans="1:11" x14ac:dyDescent="0.25">
      <c r="A341" s="132"/>
      <c r="B341" s="132"/>
      <c r="C341" s="132"/>
      <c r="D341" s="10"/>
      <c r="E341" s="9"/>
      <c r="F341" s="133"/>
      <c r="G341" s="132"/>
      <c r="H341" s="134"/>
      <c r="I341" s="132"/>
      <c r="J341" s="132"/>
    </row>
    <row r="342" spans="1:11" x14ac:dyDescent="0.25">
      <c r="A342" s="132"/>
      <c r="B342" s="132"/>
      <c r="C342" s="132"/>
      <c r="D342" s="10"/>
      <c r="E342" s="9"/>
      <c r="F342" s="133"/>
      <c r="G342" s="132"/>
      <c r="H342" s="134"/>
      <c r="I342" s="132"/>
      <c r="J342" s="132"/>
    </row>
    <row r="343" spans="1:11" x14ac:dyDescent="0.25">
      <c r="A343" s="132"/>
      <c r="B343" s="132"/>
      <c r="C343" s="132"/>
      <c r="D343" s="10"/>
      <c r="E343" s="9"/>
      <c r="F343" s="133"/>
      <c r="G343" s="132"/>
      <c r="H343" s="134"/>
      <c r="I343" s="132"/>
      <c r="J343" s="132"/>
    </row>
    <row r="344" spans="1:11" ht="60" customHeight="1" x14ac:dyDescent="0.25">
      <c r="A344" s="11"/>
      <c r="B344" s="11"/>
      <c r="C344" s="11"/>
      <c r="D344" s="27" t="s">
        <v>972</v>
      </c>
      <c r="E344" s="27"/>
      <c r="F344" s="28"/>
      <c r="G344" s="27"/>
      <c r="H344" s="11"/>
      <c r="I344" s="11"/>
      <c r="J344" s="11"/>
    </row>
    <row r="345" spans="1:11" ht="51.75" customHeight="1" x14ac:dyDescent="0.25">
      <c r="A345" s="135" t="s">
        <v>934</v>
      </c>
      <c r="B345" s="136"/>
      <c r="C345" s="136"/>
      <c r="D345" s="136"/>
      <c r="E345" s="136"/>
      <c r="F345" s="136"/>
      <c r="G345" s="136"/>
      <c r="H345" s="136"/>
      <c r="I345" s="136"/>
      <c r="J345" s="136"/>
    </row>
    <row r="346" spans="1:11" ht="45" customHeight="1" x14ac:dyDescent="0.25">
      <c r="A346" s="11"/>
      <c r="B346" s="11"/>
      <c r="C346" s="11"/>
      <c r="D346" s="27"/>
      <c r="E346" s="27"/>
      <c r="F346" s="28"/>
      <c r="G346" s="27"/>
      <c r="H346" s="11"/>
      <c r="I346" s="11"/>
      <c r="J346" s="11"/>
    </row>
    <row r="347" spans="1:11" x14ac:dyDescent="0.25">
      <c r="A347" s="135" t="s">
        <v>935</v>
      </c>
      <c r="B347" s="136"/>
      <c r="C347" s="136"/>
      <c r="D347" s="136"/>
      <c r="E347" s="136"/>
      <c r="F347" s="136"/>
      <c r="G347" s="136"/>
      <c r="H347" s="136"/>
      <c r="I347" s="136"/>
      <c r="J347" s="136"/>
    </row>
    <row r="353" spans="5:5" x14ac:dyDescent="0.25">
      <c r="E353" s="29" t="s">
        <v>936</v>
      </c>
    </row>
  </sheetData>
  <autoFilter ref="A7:J340"/>
  <mergeCells count="20">
    <mergeCell ref="A347:J347"/>
    <mergeCell ref="A343:C343"/>
    <mergeCell ref="F343:G343"/>
    <mergeCell ref="H343:J343"/>
    <mergeCell ref="A345:J345"/>
    <mergeCell ref="A6:J6"/>
    <mergeCell ref="A341:C341"/>
    <mergeCell ref="F341:G341"/>
    <mergeCell ref="H341:J341"/>
    <mergeCell ref="A342:C342"/>
    <mergeCell ref="F342:G342"/>
    <mergeCell ref="H342:J342"/>
    <mergeCell ref="A1:C5"/>
    <mergeCell ref="D1:J1"/>
    <mergeCell ref="E2:G2"/>
    <mergeCell ref="I2:J2"/>
    <mergeCell ref="E3:G5"/>
    <mergeCell ref="H3:H5"/>
    <mergeCell ref="I4:J4"/>
    <mergeCell ref="I5:J5"/>
  </mergeCells>
  <pageMargins left="0.51181102362204722" right="0.51181102362204722" top="0.98425196850393704" bottom="0.98425196850393704" header="0.51181102362204722" footer="0.51181102362204722"/>
  <pageSetup paperSize="9" scale="49" fitToHeight="0" orientation="portrait" r:id="rId1"/>
  <headerFooter>
    <oddFooter>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tabSelected="1" topLeftCell="A19" zoomScale="80" zoomScaleNormal="80" workbookViewId="0">
      <selection activeCell="F44" sqref="F44"/>
    </sheetView>
  </sheetViews>
  <sheetFormatPr defaultRowHeight="13.8" x14ac:dyDescent="0.25"/>
  <cols>
    <col min="2" max="2" width="25.5" customWidth="1"/>
    <col min="4" max="4" width="12.8984375" customWidth="1"/>
    <col min="5" max="5" width="11.59765625" customWidth="1"/>
    <col min="6" max="6" width="12" customWidth="1"/>
    <col min="7" max="7" width="11" customWidth="1"/>
    <col min="8" max="8" width="11.69921875" customWidth="1"/>
    <col min="9" max="13" width="11.69921875" style="101" customWidth="1"/>
    <col min="14" max="14" width="13.19921875" customWidth="1"/>
    <col min="15" max="15" width="14.19921875" customWidth="1"/>
  </cols>
  <sheetData>
    <row r="1" spans="1:15" ht="14.4" thickBot="1" x14ac:dyDescent="0.3">
      <c r="A1" s="142" t="s">
        <v>946</v>
      </c>
      <c r="B1" s="143"/>
      <c r="C1" s="143"/>
      <c r="D1" s="143"/>
      <c r="E1" s="143"/>
      <c r="F1" s="143"/>
      <c r="G1" s="143"/>
      <c r="H1" s="143"/>
      <c r="I1" s="143"/>
      <c r="J1" s="143"/>
      <c r="K1" s="143"/>
      <c r="L1" s="143"/>
      <c r="M1" s="143"/>
      <c r="N1" s="143"/>
      <c r="O1" s="144"/>
    </row>
    <row r="2" spans="1:15" ht="15.6" x14ac:dyDescent="0.25">
      <c r="A2" s="145"/>
      <c r="B2" s="146"/>
      <c r="C2" s="146"/>
      <c r="D2" s="146"/>
      <c r="E2" s="146"/>
      <c r="F2" s="146"/>
      <c r="G2" s="146"/>
      <c r="H2" s="146"/>
      <c r="I2" s="146"/>
      <c r="J2" s="146"/>
      <c r="K2" s="146"/>
      <c r="L2" s="146"/>
      <c r="M2" s="146"/>
      <c r="N2" s="146"/>
      <c r="O2" s="147"/>
    </row>
    <row r="3" spans="1:15" x14ac:dyDescent="0.25">
      <c r="A3" s="44"/>
      <c r="B3" s="45"/>
      <c r="C3" s="46"/>
      <c r="D3" s="46"/>
      <c r="E3" s="45"/>
      <c r="F3" s="45"/>
      <c r="G3" s="45"/>
      <c r="H3" s="45"/>
      <c r="I3" s="45"/>
      <c r="J3" s="45"/>
      <c r="K3" s="45"/>
      <c r="L3" s="45"/>
      <c r="M3" s="45"/>
      <c r="N3" s="45"/>
      <c r="O3" s="47"/>
    </row>
    <row r="4" spans="1:15" ht="21.6" thickBot="1" x14ac:dyDescent="0.3">
      <c r="A4" s="148" t="s">
        <v>947</v>
      </c>
      <c r="B4" s="149"/>
      <c r="C4" s="149"/>
      <c r="D4" s="149"/>
      <c r="E4" s="149"/>
      <c r="F4" s="149"/>
      <c r="G4" s="149"/>
      <c r="H4" s="149"/>
      <c r="I4" s="149"/>
      <c r="J4" s="149"/>
      <c r="K4" s="149"/>
      <c r="L4" s="149"/>
      <c r="M4" s="149"/>
      <c r="N4" s="149"/>
      <c r="O4" s="150"/>
    </row>
    <row r="5" spans="1:15" x14ac:dyDescent="0.25">
      <c r="A5" s="151" t="s">
        <v>948</v>
      </c>
      <c r="B5" s="152"/>
      <c r="C5" s="153"/>
      <c r="D5" s="153"/>
      <c r="E5" s="153"/>
      <c r="F5" s="153"/>
      <c r="G5" s="153"/>
      <c r="H5" s="153"/>
      <c r="I5" s="153"/>
      <c r="J5" s="153"/>
      <c r="K5" s="153"/>
      <c r="L5" s="153"/>
      <c r="M5" s="153"/>
      <c r="N5" s="153"/>
      <c r="O5" s="154"/>
    </row>
    <row r="6" spans="1:15" ht="30" customHeight="1" thickBot="1" x14ac:dyDescent="0.3">
      <c r="A6" s="137" t="s">
        <v>961</v>
      </c>
      <c r="B6" s="138"/>
      <c r="C6" s="139" t="s">
        <v>937</v>
      </c>
      <c r="D6" s="140"/>
      <c r="E6" s="140"/>
      <c r="F6" s="140"/>
      <c r="G6" s="140"/>
      <c r="H6" s="140"/>
      <c r="I6" s="140"/>
      <c r="J6" s="140"/>
      <c r="K6" s="140"/>
      <c r="L6" s="140"/>
      <c r="M6" s="140"/>
      <c r="N6" s="140"/>
      <c r="O6" s="141"/>
    </row>
    <row r="7" spans="1:15" ht="39.6" x14ac:dyDescent="0.25">
      <c r="A7" s="48" t="s">
        <v>949</v>
      </c>
      <c r="B7" s="49" t="s">
        <v>950</v>
      </c>
      <c r="C7" s="50" t="s">
        <v>951</v>
      </c>
      <c r="D7" s="50" t="s">
        <v>952</v>
      </c>
      <c r="E7" s="49" t="s">
        <v>953</v>
      </c>
      <c r="F7" s="49" t="s">
        <v>954</v>
      </c>
      <c r="G7" s="49" t="s">
        <v>955</v>
      </c>
      <c r="H7" s="49" t="s">
        <v>956</v>
      </c>
      <c r="I7" s="49" t="s">
        <v>957</v>
      </c>
      <c r="J7" s="49" t="s">
        <v>967</v>
      </c>
      <c r="K7" s="49" t="s">
        <v>968</v>
      </c>
      <c r="L7" s="49" t="s">
        <v>969</v>
      </c>
      <c r="M7" s="49" t="s">
        <v>970</v>
      </c>
      <c r="N7" s="49" t="s">
        <v>971</v>
      </c>
      <c r="O7" s="51" t="s">
        <v>933</v>
      </c>
    </row>
    <row r="8" spans="1:15" x14ac:dyDescent="0.25">
      <c r="A8" s="155">
        <v>1</v>
      </c>
      <c r="B8" s="157" t="s">
        <v>19</v>
      </c>
      <c r="C8" s="52" t="s">
        <v>958</v>
      </c>
      <c r="D8" s="53">
        <v>1</v>
      </c>
      <c r="E8" s="53">
        <v>1</v>
      </c>
      <c r="F8" s="53"/>
      <c r="G8" s="53"/>
      <c r="H8" s="53"/>
      <c r="I8" s="53"/>
      <c r="J8" s="53"/>
      <c r="K8" s="53"/>
      <c r="L8" s="53"/>
      <c r="M8" s="53"/>
      <c r="N8" s="53"/>
      <c r="O8" s="54">
        <v>1</v>
      </c>
    </row>
    <row r="9" spans="1:15" x14ac:dyDescent="0.25">
      <c r="A9" s="156"/>
      <c r="B9" s="157"/>
      <c r="C9" s="55" t="s">
        <v>959</v>
      </c>
      <c r="D9" s="56">
        <v>18670.59</v>
      </c>
      <c r="E9" s="56">
        <f>D9</f>
        <v>18670.59</v>
      </c>
      <c r="F9" s="56"/>
      <c r="G9" s="56"/>
      <c r="H9" s="56"/>
      <c r="I9" s="56"/>
      <c r="J9" s="56"/>
      <c r="K9" s="56"/>
      <c r="L9" s="56"/>
      <c r="M9" s="56"/>
      <c r="N9" s="56"/>
      <c r="O9" s="57">
        <f>E9</f>
        <v>18670.59</v>
      </c>
    </row>
    <row r="10" spans="1:15" x14ac:dyDescent="0.25">
      <c r="A10" s="155">
        <v>2</v>
      </c>
      <c r="B10" s="157" t="s">
        <v>41</v>
      </c>
      <c r="C10" s="55" t="s">
        <v>958</v>
      </c>
      <c r="D10" s="53">
        <v>1</v>
      </c>
      <c r="E10" s="53">
        <v>1</v>
      </c>
      <c r="F10" s="53"/>
      <c r="G10" s="53"/>
      <c r="H10" s="53"/>
      <c r="I10" s="53"/>
      <c r="J10" s="53"/>
      <c r="K10" s="53"/>
      <c r="L10" s="53"/>
      <c r="M10" s="53"/>
      <c r="N10" s="53"/>
      <c r="O10" s="54">
        <v>1</v>
      </c>
    </row>
    <row r="11" spans="1:15" x14ac:dyDescent="0.25">
      <c r="A11" s="156"/>
      <c r="B11" s="157"/>
      <c r="C11" s="55" t="s">
        <v>959</v>
      </c>
      <c r="D11" s="56">
        <v>41636.26</v>
      </c>
      <c r="E11" s="56">
        <f>D11*E10</f>
        <v>41636.26</v>
      </c>
      <c r="F11" s="56"/>
      <c r="G11" s="56"/>
      <c r="H11" s="56"/>
      <c r="I11" s="56"/>
      <c r="J11" s="56"/>
      <c r="K11" s="56"/>
      <c r="L11" s="56"/>
      <c r="M11" s="56"/>
      <c r="N11" s="56"/>
      <c r="O11" s="57">
        <f>E11</f>
        <v>41636.26</v>
      </c>
    </row>
    <row r="12" spans="1:15" x14ac:dyDescent="0.25">
      <c r="A12" s="155">
        <v>3</v>
      </c>
      <c r="B12" s="157" t="s">
        <v>72</v>
      </c>
      <c r="C12" s="55" t="s">
        <v>958</v>
      </c>
      <c r="D12" s="53">
        <v>1</v>
      </c>
      <c r="E12" s="53">
        <v>0.2</v>
      </c>
      <c r="F12" s="53">
        <v>0.3</v>
      </c>
      <c r="G12" s="53">
        <v>0.5</v>
      </c>
      <c r="H12" s="53"/>
      <c r="I12" s="53"/>
      <c r="J12" s="53"/>
      <c r="K12" s="53"/>
      <c r="L12" s="53"/>
      <c r="M12" s="53"/>
      <c r="N12" s="53"/>
      <c r="O12" s="54">
        <v>1</v>
      </c>
    </row>
    <row r="13" spans="1:15" x14ac:dyDescent="0.25">
      <c r="A13" s="156"/>
      <c r="B13" s="157"/>
      <c r="C13" s="55" t="s">
        <v>959</v>
      </c>
      <c r="D13" s="56">
        <v>332768.65999999997</v>
      </c>
      <c r="E13" s="56">
        <f>D13*E12</f>
        <v>66553.732000000004</v>
      </c>
      <c r="F13" s="56">
        <f>D13*F12</f>
        <v>99830.597999999984</v>
      </c>
      <c r="G13" s="56">
        <f>D13*G12</f>
        <v>166384.32999999999</v>
      </c>
      <c r="H13" s="56"/>
      <c r="I13" s="56"/>
      <c r="J13" s="56"/>
      <c r="K13" s="56"/>
      <c r="L13" s="56"/>
      <c r="M13" s="56"/>
      <c r="N13" s="56"/>
      <c r="O13" s="57">
        <f>F13+E13+G13</f>
        <v>332768.65999999997</v>
      </c>
    </row>
    <row r="14" spans="1:15" x14ac:dyDescent="0.25">
      <c r="A14" s="155">
        <v>4</v>
      </c>
      <c r="B14" s="157" t="s">
        <v>120</v>
      </c>
      <c r="C14" s="55" t="s">
        <v>958</v>
      </c>
      <c r="D14" s="53">
        <v>1</v>
      </c>
      <c r="E14" s="53"/>
      <c r="F14" s="53"/>
      <c r="G14" s="53">
        <v>0.3</v>
      </c>
      <c r="H14" s="53">
        <v>0.3</v>
      </c>
      <c r="I14" s="53">
        <v>0.4</v>
      </c>
      <c r="J14" s="53"/>
      <c r="K14" s="53"/>
      <c r="L14" s="53"/>
      <c r="M14" s="53"/>
      <c r="N14" s="53"/>
      <c r="O14" s="54">
        <v>1</v>
      </c>
    </row>
    <row r="15" spans="1:15" x14ac:dyDescent="0.25">
      <c r="A15" s="156"/>
      <c r="B15" s="157"/>
      <c r="C15" s="55" t="s">
        <v>959</v>
      </c>
      <c r="D15" s="56">
        <v>151355</v>
      </c>
      <c r="E15" s="56"/>
      <c r="F15" s="56"/>
      <c r="G15" s="56">
        <f>D15*G14</f>
        <v>45406.5</v>
      </c>
      <c r="H15" s="56">
        <f>D15*H14</f>
        <v>45406.5</v>
      </c>
      <c r="I15" s="56">
        <f>D15*I14</f>
        <v>60542</v>
      </c>
      <c r="J15" s="56"/>
      <c r="K15" s="56"/>
      <c r="L15" s="56"/>
      <c r="M15" s="56"/>
      <c r="N15" s="56"/>
      <c r="O15" s="57">
        <f>G15+H15+I15</f>
        <v>151355</v>
      </c>
    </row>
    <row r="16" spans="1:15" x14ac:dyDescent="0.25">
      <c r="A16" s="155">
        <v>5</v>
      </c>
      <c r="B16" s="157" t="s">
        <v>137</v>
      </c>
      <c r="C16" s="55" t="s">
        <v>958</v>
      </c>
      <c r="D16" s="53">
        <v>1</v>
      </c>
      <c r="E16" s="53"/>
      <c r="F16" s="53"/>
      <c r="G16" s="53">
        <v>0.2</v>
      </c>
      <c r="H16" s="53"/>
      <c r="I16" s="53"/>
      <c r="J16" s="53">
        <v>0.4</v>
      </c>
      <c r="K16" s="53">
        <v>0.2</v>
      </c>
      <c r="L16" s="53">
        <v>0.2</v>
      </c>
      <c r="M16" s="53"/>
      <c r="N16" s="53"/>
      <c r="O16" s="54">
        <v>1</v>
      </c>
    </row>
    <row r="17" spans="1:15" x14ac:dyDescent="0.25">
      <c r="A17" s="156"/>
      <c r="B17" s="157"/>
      <c r="C17" s="55" t="s">
        <v>959</v>
      </c>
      <c r="D17" s="56">
        <v>16914.580000000002</v>
      </c>
      <c r="E17" s="56"/>
      <c r="F17" s="56"/>
      <c r="G17" s="56">
        <f>D17*G16</f>
        <v>3382.9160000000006</v>
      </c>
      <c r="H17" s="56"/>
      <c r="I17" s="56"/>
      <c r="J17" s="56">
        <f>D17*J16</f>
        <v>6765.8320000000012</v>
      </c>
      <c r="K17" s="56">
        <f>D17*K16</f>
        <v>3382.9160000000006</v>
      </c>
      <c r="L17" s="56">
        <f>D17*L16</f>
        <v>3382.9160000000006</v>
      </c>
      <c r="M17" s="56"/>
      <c r="N17" s="56"/>
      <c r="O17" s="57">
        <f>G17+J17+K17+L17</f>
        <v>16914.580000000002</v>
      </c>
    </row>
    <row r="18" spans="1:15" x14ac:dyDescent="0.25">
      <c r="A18" s="155">
        <v>6</v>
      </c>
      <c r="B18" s="157" t="s">
        <v>145</v>
      </c>
      <c r="C18" s="55" t="s">
        <v>958</v>
      </c>
      <c r="D18" s="53">
        <v>1</v>
      </c>
      <c r="E18" s="53"/>
      <c r="F18" s="53"/>
      <c r="G18" s="53"/>
      <c r="H18" s="53"/>
      <c r="I18" s="53"/>
      <c r="J18" s="53"/>
      <c r="K18" s="53"/>
      <c r="L18" s="53">
        <v>0.4</v>
      </c>
      <c r="M18" s="53">
        <v>0.6</v>
      </c>
      <c r="N18" s="53"/>
      <c r="O18" s="54">
        <v>1</v>
      </c>
    </row>
    <row r="19" spans="1:15" x14ac:dyDescent="0.25">
      <c r="A19" s="156"/>
      <c r="B19" s="157"/>
      <c r="C19" s="55" t="s">
        <v>959</v>
      </c>
      <c r="D19" s="56">
        <v>321240.42</v>
      </c>
      <c r="E19" s="56"/>
      <c r="F19" s="56"/>
      <c r="G19" s="56"/>
      <c r="H19" s="56"/>
      <c r="I19" s="56"/>
      <c r="J19" s="56"/>
      <c r="K19" s="56"/>
      <c r="L19" s="56">
        <f>D19*L18</f>
        <v>128496.16800000001</v>
      </c>
      <c r="M19" s="56">
        <f>D19*M18</f>
        <v>192744.25199999998</v>
      </c>
      <c r="N19" s="56"/>
      <c r="O19" s="57">
        <f>L19+M19</f>
        <v>321240.42</v>
      </c>
    </row>
    <row r="20" spans="1:15" x14ac:dyDescent="0.25">
      <c r="A20" s="155">
        <v>7</v>
      </c>
      <c r="B20" s="157" t="s">
        <v>165</v>
      </c>
      <c r="C20" s="55" t="s">
        <v>958</v>
      </c>
      <c r="D20" s="53">
        <v>1</v>
      </c>
      <c r="E20" s="53"/>
      <c r="F20" s="53"/>
      <c r="G20" s="53"/>
      <c r="H20" s="53"/>
      <c r="I20" s="53"/>
      <c r="J20" s="53">
        <v>0.2</v>
      </c>
      <c r="K20" s="53">
        <v>0.4</v>
      </c>
      <c r="L20" s="53">
        <v>0.2</v>
      </c>
      <c r="M20" s="53">
        <v>0.2</v>
      </c>
      <c r="N20" s="53"/>
      <c r="O20" s="54">
        <v>1</v>
      </c>
    </row>
    <row r="21" spans="1:15" x14ac:dyDescent="0.25">
      <c r="A21" s="156"/>
      <c r="B21" s="157"/>
      <c r="C21" s="55" t="s">
        <v>959</v>
      </c>
      <c r="D21" s="56">
        <v>435844.53</v>
      </c>
      <c r="E21" s="56"/>
      <c r="F21" s="56"/>
      <c r="G21" s="56"/>
      <c r="H21" s="56"/>
      <c r="I21" s="56"/>
      <c r="J21" s="56">
        <f>D21*J20</f>
        <v>87168.906000000017</v>
      </c>
      <c r="K21" s="56">
        <f>D21*K20</f>
        <v>174337.81200000003</v>
      </c>
      <c r="L21" s="56">
        <f>D21*L20</f>
        <v>87168.906000000017</v>
      </c>
      <c r="M21" s="56">
        <f>D21*M20</f>
        <v>87168.906000000017</v>
      </c>
      <c r="N21" s="56"/>
      <c r="O21" s="57">
        <f>J21+K21+L21+M21</f>
        <v>435844.53000000009</v>
      </c>
    </row>
    <row r="22" spans="1:15" x14ac:dyDescent="0.25">
      <c r="A22" s="155">
        <v>8</v>
      </c>
      <c r="B22" s="157" t="s">
        <v>247</v>
      </c>
      <c r="C22" s="55" t="s">
        <v>958</v>
      </c>
      <c r="D22" s="53">
        <v>1</v>
      </c>
      <c r="E22" s="53"/>
      <c r="F22" s="53"/>
      <c r="G22" s="53"/>
      <c r="H22" s="53"/>
      <c r="I22" s="53"/>
      <c r="J22" s="53"/>
      <c r="K22" s="53"/>
      <c r="L22" s="53">
        <v>0.5</v>
      </c>
      <c r="M22" s="53">
        <v>0.5</v>
      </c>
      <c r="N22" s="53"/>
      <c r="O22" s="54">
        <v>1</v>
      </c>
    </row>
    <row r="23" spans="1:15" x14ac:dyDescent="0.25">
      <c r="A23" s="156"/>
      <c r="B23" s="157"/>
      <c r="C23" s="55" t="s">
        <v>959</v>
      </c>
      <c r="D23" s="56">
        <v>97422.44</v>
      </c>
      <c r="E23" s="56"/>
      <c r="F23" s="56"/>
      <c r="G23" s="56"/>
      <c r="H23" s="56"/>
      <c r="I23" s="56"/>
      <c r="J23" s="56"/>
      <c r="K23" s="56"/>
      <c r="L23" s="56">
        <f>D23*L22</f>
        <v>48711.22</v>
      </c>
      <c r="M23" s="56">
        <f>D23*M22</f>
        <v>48711.22</v>
      </c>
      <c r="N23" s="56"/>
      <c r="O23" s="57">
        <f>L23+M23</f>
        <v>97422.44</v>
      </c>
    </row>
    <row r="24" spans="1:15" x14ac:dyDescent="0.25">
      <c r="A24" s="155">
        <v>9</v>
      </c>
      <c r="B24" s="157" t="s">
        <v>319</v>
      </c>
      <c r="C24" s="55" t="s">
        <v>958</v>
      </c>
      <c r="D24" s="53">
        <v>1</v>
      </c>
      <c r="E24" s="53"/>
      <c r="F24" s="53"/>
      <c r="G24" s="53"/>
      <c r="H24" s="53">
        <v>0.2</v>
      </c>
      <c r="I24" s="53">
        <v>0.1</v>
      </c>
      <c r="J24" s="53">
        <v>0.2</v>
      </c>
      <c r="K24" s="53">
        <v>0.2</v>
      </c>
      <c r="L24" s="53">
        <v>0.1</v>
      </c>
      <c r="M24" s="53">
        <v>0.2</v>
      </c>
      <c r="N24" s="53"/>
      <c r="O24" s="54">
        <v>1</v>
      </c>
    </row>
    <row r="25" spans="1:15" x14ac:dyDescent="0.25">
      <c r="A25" s="156"/>
      <c r="B25" s="157"/>
      <c r="C25" s="55" t="s">
        <v>959</v>
      </c>
      <c r="D25" s="56">
        <v>179952.65</v>
      </c>
      <c r="E25" s="56"/>
      <c r="F25" s="56"/>
      <c r="G25" s="56"/>
      <c r="H25" s="56">
        <f>D25*H24</f>
        <v>35990.53</v>
      </c>
      <c r="I25" s="56">
        <f>D25*I24</f>
        <v>17995.264999999999</v>
      </c>
      <c r="J25" s="56">
        <f>D25*J24</f>
        <v>35990.53</v>
      </c>
      <c r="K25" s="56">
        <f>D25*K24</f>
        <v>35990.53</v>
      </c>
      <c r="L25" s="56">
        <f>D25*L24</f>
        <v>17995.264999999999</v>
      </c>
      <c r="M25" s="56">
        <f>D25*M24</f>
        <v>35990.53</v>
      </c>
      <c r="N25" s="56"/>
      <c r="O25" s="57">
        <f>M25+L25+J25+I25+H25+K25</f>
        <v>179952.65</v>
      </c>
    </row>
    <row r="26" spans="1:15" x14ac:dyDescent="0.25">
      <c r="A26" s="155">
        <v>10</v>
      </c>
      <c r="B26" s="157" t="s">
        <v>530</v>
      </c>
      <c r="C26" s="55" t="s">
        <v>958</v>
      </c>
      <c r="D26" s="53">
        <v>1</v>
      </c>
      <c r="E26" s="53"/>
      <c r="F26" s="53"/>
      <c r="G26" s="53"/>
      <c r="H26" s="53">
        <v>0.5</v>
      </c>
      <c r="I26" s="53">
        <v>0.5</v>
      </c>
      <c r="J26" s="53"/>
      <c r="K26" s="53"/>
      <c r="L26" s="53"/>
      <c r="M26" s="53"/>
      <c r="N26" s="53"/>
      <c r="O26" s="54">
        <v>1</v>
      </c>
    </row>
    <row r="27" spans="1:15" x14ac:dyDescent="0.25">
      <c r="A27" s="156"/>
      <c r="B27" s="157"/>
      <c r="C27" s="55" t="s">
        <v>959</v>
      </c>
      <c r="D27" s="56">
        <v>70395.820000000007</v>
      </c>
      <c r="E27" s="56"/>
      <c r="F27" s="56"/>
      <c r="G27" s="56"/>
      <c r="H27" s="56">
        <f>D27*H26</f>
        <v>35197.910000000003</v>
      </c>
      <c r="I27" s="56">
        <f>D27*I26</f>
        <v>35197.910000000003</v>
      </c>
      <c r="J27" s="56"/>
      <c r="K27" s="56"/>
      <c r="L27" s="56"/>
      <c r="M27" s="56"/>
      <c r="N27" s="56"/>
      <c r="O27" s="57">
        <f>H27+I27</f>
        <v>70395.820000000007</v>
      </c>
    </row>
    <row r="28" spans="1:15" x14ac:dyDescent="0.25">
      <c r="A28" s="158">
        <v>11</v>
      </c>
      <c r="B28" s="157" t="s">
        <v>596</v>
      </c>
      <c r="C28" s="55" t="s">
        <v>958</v>
      </c>
      <c r="D28" s="53">
        <v>1</v>
      </c>
      <c r="E28" s="53"/>
      <c r="F28" s="53"/>
      <c r="G28" s="53"/>
      <c r="H28" s="53"/>
      <c r="I28" s="53"/>
      <c r="J28" s="53">
        <v>0.2</v>
      </c>
      <c r="K28" s="53">
        <v>0.4</v>
      </c>
      <c r="L28" s="53">
        <v>0.2</v>
      </c>
      <c r="M28" s="53">
        <v>0.1</v>
      </c>
      <c r="N28" s="53">
        <v>0.1</v>
      </c>
      <c r="O28" s="54">
        <v>1</v>
      </c>
    </row>
    <row r="29" spans="1:15" x14ac:dyDescent="0.25">
      <c r="A29" s="156"/>
      <c r="B29" s="157"/>
      <c r="C29" s="55" t="s">
        <v>959</v>
      </c>
      <c r="D29" s="56">
        <v>174544.17</v>
      </c>
      <c r="E29" s="56"/>
      <c r="F29" s="56"/>
      <c r="G29" s="56"/>
      <c r="H29" s="56"/>
      <c r="I29" s="56"/>
      <c r="J29" s="56">
        <f>D29*J28</f>
        <v>34908.834000000003</v>
      </c>
      <c r="K29" s="56">
        <f>D29*K28</f>
        <v>69817.668000000005</v>
      </c>
      <c r="L29" s="56">
        <f>D29*L28</f>
        <v>34908.834000000003</v>
      </c>
      <c r="M29" s="56">
        <f>D29*M28</f>
        <v>17454.417000000001</v>
      </c>
      <c r="N29" s="56">
        <f>D29*N28</f>
        <v>17454.417000000001</v>
      </c>
      <c r="O29" s="57">
        <f>N29+M29+L29+K29+J29</f>
        <v>174544.17</v>
      </c>
    </row>
    <row r="30" spans="1:15" x14ac:dyDescent="0.25">
      <c r="A30" s="155">
        <v>12</v>
      </c>
      <c r="B30" s="157" t="s">
        <v>820</v>
      </c>
      <c r="C30" s="55" t="s">
        <v>958</v>
      </c>
      <c r="D30" s="53">
        <v>1</v>
      </c>
      <c r="E30" s="53"/>
      <c r="F30" s="53"/>
      <c r="G30" s="53"/>
      <c r="H30" s="53"/>
      <c r="I30" s="53"/>
      <c r="J30" s="53"/>
      <c r="K30" s="53"/>
      <c r="L30" s="53"/>
      <c r="M30" s="53">
        <v>0.2</v>
      </c>
      <c r="N30" s="53">
        <v>0.8</v>
      </c>
      <c r="O30" s="54">
        <v>1</v>
      </c>
    </row>
    <row r="31" spans="1:15" x14ac:dyDescent="0.25">
      <c r="A31" s="156"/>
      <c r="B31" s="157"/>
      <c r="C31" s="55" t="s">
        <v>959</v>
      </c>
      <c r="D31" s="56">
        <v>4838.32</v>
      </c>
      <c r="E31" s="56"/>
      <c r="F31" s="56"/>
      <c r="G31" s="56"/>
      <c r="H31" s="56"/>
      <c r="I31" s="56"/>
      <c r="J31" s="56"/>
      <c r="K31" s="56"/>
      <c r="L31" s="56"/>
      <c r="M31" s="56">
        <f>D31*M30</f>
        <v>967.66399999999999</v>
      </c>
      <c r="N31" s="56">
        <f>D31*N30</f>
        <v>3870.6559999999999</v>
      </c>
      <c r="O31" s="57">
        <f>N31+M31</f>
        <v>4838.32</v>
      </c>
    </row>
    <row r="32" spans="1:15" x14ac:dyDescent="0.25">
      <c r="A32" s="155">
        <v>13</v>
      </c>
      <c r="B32" s="157" t="s">
        <v>837</v>
      </c>
      <c r="C32" s="55" t="s">
        <v>958</v>
      </c>
      <c r="D32" s="53">
        <v>1</v>
      </c>
      <c r="E32" s="53"/>
      <c r="F32" s="53"/>
      <c r="G32" s="53"/>
      <c r="H32" s="53"/>
      <c r="I32" s="53">
        <v>0.1</v>
      </c>
      <c r="J32" s="53">
        <v>0.3</v>
      </c>
      <c r="K32" s="53">
        <v>0.1</v>
      </c>
      <c r="L32" s="53">
        <v>0.2</v>
      </c>
      <c r="M32" s="53">
        <v>0.3</v>
      </c>
      <c r="N32" s="53"/>
      <c r="O32" s="54">
        <v>1</v>
      </c>
    </row>
    <row r="33" spans="1:15" x14ac:dyDescent="0.25">
      <c r="A33" s="156"/>
      <c r="B33" s="157"/>
      <c r="C33" s="55" t="s">
        <v>959</v>
      </c>
      <c r="D33" s="56">
        <v>11464.71</v>
      </c>
      <c r="E33" s="56"/>
      <c r="F33" s="56"/>
      <c r="G33" s="56"/>
      <c r="H33" s="56"/>
      <c r="I33" s="56">
        <f>D33*I32</f>
        <v>1146.471</v>
      </c>
      <c r="J33" s="56">
        <f>D33*J32</f>
        <v>3439.4129999999996</v>
      </c>
      <c r="K33" s="56">
        <f>D33*K32</f>
        <v>1146.471</v>
      </c>
      <c r="L33" s="56">
        <f>D33*L32</f>
        <v>2292.942</v>
      </c>
      <c r="M33" s="56">
        <f>D33*M32</f>
        <v>3439.4129999999996</v>
      </c>
      <c r="N33" s="56"/>
      <c r="O33" s="57">
        <f>M33+L33+K33+J33+I33</f>
        <v>11464.709999999997</v>
      </c>
    </row>
    <row r="34" spans="1:15" x14ac:dyDescent="0.25">
      <c r="A34" s="155">
        <v>14</v>
      </c>
      <c r="B34" s="157" t="s">
        <v>854</v>
      </c>
      <c r="C34" s="55" t="s">
        <v>958</v>
      </c>
      <c r="D34" s="53">
        <v>1</v>
      </c>
      <c r="E34" s="53"/>
      <c r="F34" s="53"/>
      <c r="G34" s="53"/>
      <c r="H34" s="53"/>
      <c r="I34" s="53"/>
      <c r="J34" s="53">
        <v>0.2</v>
      </c>
      <c r="K34" s="53">
        <v>0.3</v>
      </c>
      <c r="L34" s="53">
        <v>0.2</v>
      </c>
      <c r="M34" s="53">
        <v>0.3</v>
      </c>
      <c r="N34" s="53"/>
      <c r="O34" s="54">
        <v>1</v>
      </c>
    </row>
    <row r="35" spans="1:15" x14ac:dyDescent="0.25">
      <c r="A35" s="156"/>
      <c r="B35" s="157"/>
      <c r="C35" s="55" t="s">
        <v>959</v>
      </c>
      <c r="D35" s="56">
        <v>2451.71</v>
      </c>
      <c r="E35" s="56"/>
      <c r="F35" s="56"/>
      <c r="G35" s="56"/>
      <c r="H35" s="56"/>
      <c r="I35" s="56"/>
      <c r="J35" s="56">
        <f>D35*J34</f>
        <v>490.34200000000004</v>
      </c>
      <c r="K35" s="56">
        <f>D35*K34</f>
        <v>735.51300000000003</v>
      </c>
      <c r="L35" s="56">
        <f>D35*L34</f>
        <v>490.34200000000004</v>
      </c>
      <c r="M35" s="56">
        <f>D35*M34</f>
        <v>735.51300000000003</v>
      </c>
      <c r="N35" s="56"/>
      <c r="O35" s="57">
        <f>M35+L35+K35+J35</f>
        <v>2451.71</v>
      </c>
    </row>
    <row r="36" spans="1:15" x14ac:dyDescent="0.25">
      <c r="A36" s="155">
        <v>15</v>
      </c>
      <c r="B36" s="157" t="s">
        <v>962</v>
      </c>
      <c r="C36" s="55" t="s">
        <v>958</v>
      </c>
      <c r="D36" s="53">
        <v>1</v>
      </c>
      <c r="E36" s="53"/>
      <c r="F36" s="53"/>
      <c r="G36" s="53"/>
      <c r="H36" s="53"/>
      <c r="I36" s="53"/>
      <c r="J36" s="53"/>
      <c r="K36" s="53"/>
      <c r="L36" s="53"/>
      <c r="M36" s="53"/>
      <c r="N36" s="53">
        <v>1</v>
      </c>
      <c r="O36" s="54">
        <v>1</v>
      </c>
    </row>
    <row r="37" spans="1:15" x14ac:dyDescent="0.25">
      <c r="A37" s="156"/>
      <c r="B37" s="157"/>
      <c r="C37" s="55" t="s">
        <v>959</v>
      </c>
      <c r="D37" s="56">
        <v>2105.42</v>
      </c>
      <c r="E37" s="56"/>
      <c r="F37" s="56"/>
      <c r="G37" s="56"/>
      <c r="H37" s="56"/>
      <c r="I37" s="56"/>
      <c r="J37" s="56"/>
      <c r="K37" s="56"/>
      <c r="L37" s="56"/>
      <c r="M37" s="56"/>
      <c r="N37" s="56">
        <f>D37</f>
        <v>2105.42</v>
      </c>
      <c r="O37" s="57">
        <f>N37</f>
        <v>2105.42</v>
      </c>
    </row>
    <row r="38" spans="1:15" x14ac:dyDescent="0.25">
      <c r="A38" s="155">
        <v>16</v>
      </c>
      <c r="B38" s="157" t="s">
        <v>877</v>
      </c>
      <c r="C38" s="55" t="s">
        <v>958</v>
      </c>
      <c r="D38" s="53">
        <v>1</v>
      </c>
      <c r="E38" s="53"/>
      <c r="F38" s="53"/>
      <c r="G38" s="53"/>
      <c r="H38" s="53"/>
      <c r="I38" s="53"/>
      <c r="J38" s="53"/>
      <c r="K38" s="53"/>
      <c r="L38" s="53">
        <v>0.3</v>
      </c>
      <c r="M38" s="53">
        <v>0.5</v>
      </c>
      <c r="N38" s="53">
        <v>0.2</v>
      </c>
      <c r="O38" s="54">
        <v>1</v>
      </c>
    </row>
    <row r="39" spans="1:15" x14ac:dyDescent="0.25">
      <c r="A39" s="156"/>
      <c r="B39" s="157"/>
      <c r="C39" s="55" t="s">
        <v>959</v>
      </c>
      <c r="D39" s="56">
        <v>6209.56</v>
      </c>
      <c r="E39" s="56"/>
      <c r="F39" s="56"/>
      <c r="G39" s="56"/>
      <c r="H39" s="56"/>
      <c r="I39" s="56"/>
      <c r="J39" s="56"/>
      <c r="K39" s="56"/>
      <c r="L39" s="56">
        <f>D39*L38</f>
        <v>1862.8679999999999</v>
      </c>
      <c r="M39" s="56">
        <f>D39*M38</f>
        <v>3104.78</v>
      </c>
      <c r="N39" s="56">
        <f>D39*N38</f>
        <v>1241.9120000000003</v>
      </c>
      <c r="O39" s="57">
        <f>N39+M39+L39</f>
        <v>6209.5600000000013</v>
      </c>
    </row>
    <row r="40" spans="1:15" x14ac:dyDescent="0.25">
      <c r="A40" s="155">
        <v>17</v>
      </c>
      <c r="B40" s="157" t="s">
        <v>888</v>
      </c>
      <c r="C40" s="55" t="s">
        <v>958</v>
      </c>
      <c r="D40" s="53">
        <v>1</v>
      </c>
      <c r="E40" s="53"/>
      <c r="F40" s="53"/>
      <c r="G40" s="53"/>
      <c r="H40" s="53"/>
      <c r="I40" s="53"/>
      <c r="J40" s="53"/>
      <c r="K40" s="53"/>
      <c r="L40" s="53"/>
      <c r="M40" s="53">
        <v>0.5</v>
      </c>
      <c r="N40" s="53">
        <v>0.5</v>
      </c>
      <c r="O40" s="54">
        <v>1</v>
      </c>
    </row>
    <row r="41" spans="1:15" x14ac:dyDescent="0.25">
      <c r="A41" s="156"/>
      <c r="B41" s="157"/>
      <c r="C41" s="55" t="s">
        <v>959</v>
      </c>
      <c r="D41" s="56">
        <v>6573.41</v>
      </c>
      <c r="E41" s="56"/>
      <c r="F41" s="56"/>
      <c r="G41" s="56"/>
      <c r="H41" s="56"/>
      <c r="I41" s="56"/>
      <c r="J41" s="56"/>
      <c r="K41" s="56"/>
      <c r="L41" s="56"/>
      <c r="M41" s="56">
        <f>D41*M40</f>
        <v>3286.7049999999999</v>
      </c>
      <c r="N41" s="56">
        <f>D41*N40</f>
        <v>3286.7049999999999</v>
      </c>
      <c r="O41" s="57">
        <f>N41+M41</f>
        <v>6573.41</v>
      </c>
    </row>
    <row r="42" spans="1:15" x14ac:dyDescent="0.25">
      <c r="A42" s="155">
        <v>18</v>
      </c>
      <c r="B42" s="157" t="s">
        <v>909</v>
      </c>
      <c r="C42" s="55" t="s">
        <v>958</v>
      </c>
      <c r="D42" s="53">
        <v>1</v>
      </c>
      <c r="E42" s="53"/>
      <c r="F42" s="53"/>
      <c r="G42" s="53"/>
      <c r="H42" s="53"/>
      <c r="I42" s="53"/>
      <c r="J42" s="53"/>
      <c r="K42" s="53"/>
      <c r="L42" s="53">
        <v>0.2</v>
      </c>
      <c r="M42" s="53">
        <v>0.3</v>
      </c>
      <c r="N42" s="53">
        <v>0.5</v>
      </c>
      <c r="O42" s="54">
        <v>1</v>
      </c>
    </row>
    <row r="43" spans="1:15" x14ac:dyDescent="0.25">
      <c r="A43" s="156"/>
      <c r="B43" s="157"/>
      <c r="C43" s="55" t="s">
        <v>959</v>
      </c>
      <c r="D43" s="56">
        <v>17912.86</v>
      </c>
      <c r="E43" s="56"/>
      <c r="F43" s="56"/>
      <c r="G43" s="56"/>
      <c r="H43" s="56"/>
      <c r="I43" s="56"/>
      <c r="J43" s="56"/>
      <c r="K43" s="56"/>
      <c r="L43" s="56">
        <f>D43*L42</f>
        <v>3582.5720000000001</v>
      </c>
      <c r="M43" s="56">
        <f>D43*M42</f>
        <v>5373.8580000000002</v>
      </c>
      <c r="N43" s="56">
        <f>D43*N42</f>
        <v>8956.43</v>
      </c>
      <c r="O43" s="57">
        <f>N43+M43+L43</f>
        <v>17912.86</v>
      </c>
    </row>
    <row r="44" spans="1:15" x14ac:dyDescent="0.25">
      <c r="A44" s="155">
        <v>19</v>
      </c>
      <c r="B44" s="157" t="s">
        <v>931</v>
      </c>
      <c r="C44" s="55" t="s">
        <v>958</v>
      </c>
      <c r="D44" s="53">
        <v>1</v>
      </c>
      <c r="E44" s="53"/>
      <c r="F44" s="53"/>
      <c r="G44" s="53"/>
      <c r="H44" s="53"/>
      <c r="I44" s="53"/>
      <c r="J44" s="53"/>
      <c r="K44" s="53"/>
      <c r="L44" s="53"/>
      <c r="M44" s="53"/>
      <c r="N44" s="53">
        <v>1</v>
      </c>
      <c r="O44" s="54">
        <v>1</v>
      </c>
    </row>
    <row r="45" spans="1:15" x14ac:dyDescent="0.25">
      <c r="A45" s="156"/>
      <c r="B45" s="157"/>
      <c r="C45" s="55" t="s">
        <v>959</v>
      </c>
      <c r="D45" s="56">
        <v>27528.3</v>
      </c>
      <c r="E45" s="56"/>
      <c r="F45" s="56"/>
      <c r="G45" s="56"/>
      <c r="H45" s="56"/>
      <c r="I45" s="56"/>
      <c r="J45" s="56"/>
      <c r="K45" s="56"/>
      <c r="L45" s="56"/>
      <c r="M45" s="56"/>
      <c r="N45" s="56">
        <f>D45</f>
        <v>27528.3</v>
      </c>
      <c r="O45" s="57">
        <f>N45</f>
        <v>27528.3</v>
      </c>
    </row>
    <row r="46" spans="1:15" x14ac:dyDescent="0.25">
      <c r="A46" s="155">
        <v>20</v>
      </c>
      <c r="B46" s="157" t="s">
        <v>942</v>
      </c>
      <c r="C46" s="55" t="s">
        <v>958</v>
      </c>
      <c r="D46" s="53">
        <v>1</v>
      </c>
      <c r="E46" s="53"/>
      <c r="F46" s="53"/>
      <c r="G46" s="53"/>
      <c r="H46" s="53"/>
      <c r="I46" s="53"/>
      <c r="J46" s="53"/>
      <c r="K46" s="53"/>
      <c r="L46" s="53">
        <v>0.4</v>
      </c>
      <c r="M46" s="53">
        <v>0.4</v>
      </c>
      <c r="N46" s="53">
        <v>0.2</v>
      </c>
      <c r="O46" s="54">
        <v>1</v>
      </c>
    </row>
    <row r="47" spans="1:15" x14ac:dyDescent="0.25">
      <c r="A47" s="156"/>
      <c r="B47" s="157"/>
      <c r="C47" s="55" t="s">
        <v>959</v>
      </c>
      <c r="D47" s="56">
        <v>13420.49</v>
      </c>
      <c r="E47" s="56"/>
      <c r="F47" s="56"/>
      <c r="G47" s="56"/>
      <c r="H47" s="56"/>
      <c r="I47" s="56"/>
      <c r="J47" s="56"/>
      <c r="K47" s="56"/>
      <c r="L47" s="56">
        <f>D47*L46</f>
        <v>5368.1959999999999</v>
      </c>
      <c r="M47" s="56">
        <f>D47*M46</f>
        <v>5368.1959999999999</v>
      </c>
      <c r="N47" s="56">
        <f>D47*N46</f>
        <v>2684.098</v>
      </c>
      <c r="O47" s="57">
        <f>N47+M47+L47</f>
        <v>13420.49</v>
      </c>
    </row>
    <row r="48" spans="1:15" x14ac:dyDescent="0.25">
      <c r="A48" s="159" t="s">
        <v>933</v>
      </c>
      <c r="B48" s="160"/>
      <c r="C48" s="58" t="s">
        <v>958</v>
      </c>
      <c r="D48" s="59">
        <v>1</v>
      </c>
      <c r="E48" s="60">
        <v>6.5600000000000006E-2</v>
      </c>
      <c r="F48" s="59">
        <v>5.16E-2</v>
      </c>
      <c r="G48" s="59">
        <v>0.111</v>
      </c>
      <c r="H48" s="59">
        <v>6.0299999999999999E-2</v>
      </c>
      <c r="I48" s="59">
        <v>5.8999999999999997E-2</v>
      </c>
      <c r="J48" s="59">
        <v>8.6999999999999994E-2</v>
      </c>
      <c r="K48" s="59">
        <v>0.14199999999999999</v>
      </c>
      <c r="L48" s="59">
        <v>0.17349999999999999</v>
      </c>
      <c r="M48" s="59">
        <v>0.21</v>
      </c>
      <c r="N48" s="59">
        <v>0.04</v>
      </c>
      <c r="O48" s="61">
        <f>E48+F48+G48+H48+I48+J48+K48+L48+M48+N48</f>
        <v>1</v>
      </c>
    </row>
    <row r="49" spans="1:15" ht="14.4" thickBot="1" x14ac:dyDescent="0.3">
      <c r="A49" s="161"/>
      <c r="B49" s="162"/>
      <c r="C49" s="62" t="s">
        <v>959</v>
      </c>
      <c r="D49" s="63">
        <f>D47+D45+D43+D41+D39+D37+D35+D33+D31+D29+D27+D25+D23+D21+D19+D17+D15+D13+D11+D9</f>
        <v>1933249.9000000001</v>
      </c>
      <c r="E49" s="63">
        <f>E9+E11+E13</f>
        <v>126860.58200000001</v>
      </c>
      <c r="F49" s="63">
        <f>F13+F15+F27</f>
        <v>99830.597999999984</v>
      </c>
      <c r="G49" s="63">
        <f>G13+G15+G17</f>
        <v>215173.74599999998</v>
      </c>
      <c r="H49" s="63">
        <f>H25+H27+H15</f>
        <v>116594.94</v>
      </c>
      <c r="I49" s="63">
        <f>I33+I27+I25+I15</f>
        <v>114881.64600000001</v>
      </c>
      <c r="J49" s="63">
        <f>J35+J33+J29+J25+J21+J17</f>
        <v>168763.85700000002</v>
      </c>
      <c r="K49" s="63">
        <f>K35+K33+K29+K25+K21+K17</f>
        <v>285410.91000000009</v>
      </c>
      <c r="L49" s="63">
        <f>L47+L43+L39+L35+L33+L29+L25+L23+L21+L19+L17</f>
        <v>334260.22900000005</v>
      </c>
      <c r="M49" s="63">
        <f>M47+M43+M41+M39+M35+M33+M31+M29+M25+M23+M21+M19</f>
        <v>404345.45400000003</v>
      </c>
      <c r="N49" s="63">
        <f>N47+N45+N43+N41+N39+N37+N31+N29</f>
        <v>67127.938000000009</v>
      </c>
      <c r="O49" s="64">
        <f>O47+O45+O43+O41+O39+O37+O35+O33+O31+O29+O27+O25+O23+O21+O19+O17+O15+O13+O11+O9</f>
        <v>1933249.9000000001</v>
      </c>
    </row>
    <row r="50" spans="1:15" ht="14.4" thickBot="1" x14ac:dyDescent="0.3">
      <c r="A50" s="44"/>
      <c r="B50" s="45"/>
      <c r="C50" s="46"/>
      <c r="D50" s="46"/>
      <c r="E50" s="45"/>
      <c r="F50" s="45"/>
      <c r="G50" s="45"/>
      <c r="H50" s="45"/>
      <c r="I50" s="45"/>
      <c r="J50" s="45"/>
      <c r="K50" s="45"/>
      <c r="L50" s="45"/>
      <c r="M50" s="45"/>
      <c r="N50" s="45"/>
      <c r="O50" s="47"/>
    </row>
    <row r="51" spans="1:15" x14ac:dyDescent="0.25">
      <c r="A51" s="65"/>
      <c r="B51" s="66"/>
      <c r="C51" s="66"/>
      <c r="D51" s="66"/>
      <c r="E51" s="66"/>
      <c r="F51" s="67"/>
      <c r="G51" s="163" t="s">
        <v>960</v>
      </c>
      <c r="H51" s="164"/>
      <c r="I51" s="164"/>
      <c r="J51" s="164"/>
      <c r="K51" s="164"/>
      <c r="L51" s="164"/>
      <c r="M51" s="164"/>
      <c r="N51" s="164"/>
      <c r="O51" s="165"/>
    </row>
    <row r="52" spans="1:15" x14ac:dyDescent="0.25">
      <c r="A52" s="68"/>
      <c r="B52" s="69"/>
      <c r="C52" s="70"/>
      <c r="D52" s="92"/>
      <c r="E52" s="69"/>
      <c r="F52" s="71"/>
      <c r="G52" s="166"/>
      <c r="H52" s="167"/>
      <c r="I52" s="167"/>
      <c r="J52" s="167"/>
      <c r="K52" s="167"/>
      <c r="L52" s="167"/>
      <c r="M52" s="167"/>
      <c r="N52" s="167"/>
      <c r="O52" s="168"/>
    </row>
    <row r="53" spans="1:15" x14ac:dyDescent="0.25">
      <c r="A53" s="72"/>
      <c r="B53" s="73"/>
      <c r="C53" s="74"/>
      <c r="D53" s="172"/>
      <c r="E53" s="172"/>
      <c r="F53" s="75"/>
      <c r="G53" s="166"/>
      <c r="H53" s="167"/>
      <c r="I53" s="167"/>
      <c r="J53" s="167"/>
      <c r="K53" s="167"/>
      <c r="L53" s="167"/>
      <c r="M53" s="167"/>
      <c r="N53" s="167"/>
      <c r="O53" s="168"/>
    </row>
    <row r="54" spans="1:15" x14ac:dyDescent="0.25">
      <c r="A54" s="76"/>
      <c r="B54" s="77"/>
      <c r="C54" s="74"/>
      <c r="D54" s="74"/>
      <c r="E54" s="78"/>
      <c r="F54" s="79"/>
      <c r="G54" s="166"/>
      <c r="H54" s="167"/>
      <c r="I54" s="167"/>
      <c r="J54" s="167"/>
      <c r="K54" s="167"/>
      <c r="L54" s="167"/>
      <c r="M54" s="167"/>
      <c r="N54" s="167"/>
      <c r="O54" s="168"/>
    </row>
    <row r="55" spans="1:15" x14ac:dyDescent="0.25">
      <c r="A55" s="80"/>
      <c r="B55" s="81"/>
      <c r="C55" s="82"/>
      <c r="D55" s="91"/>
      <c r="E55" s="83"/>
      <c r="F55" s="79"/>
      <c r="G55" s="166"/>
      <c r="H55" s="167"/>
      <c r="I55" s="167"/>
      <c r="J55" s="167"/>
      <c r="K55" s="167"/>
      <c r="L55" s="167"/>
      <c r="M55" s="167"/>
      <c r="N55" s="167"/>
      <c r="O55" s="168"/>
    </row>
    <row r="56" spans="1:15" ht="14.4" thickBot="1" x14ac:dyDescent="0.3">
      <c r="A56" s="84"/>
      <c r="B56" s="85"/>
      <c r="C56" s="86"/>
      <c r="D56" s="86"/>
      <c r="E56" s="87"/>
      <c r="F56" s="88"/>
      <c r="G56" s="169"/>
      <c r="H56" s="170"/>
      <c r="I56" s="170"/>
      <c r="J56" s="170"/>
      <c r="K56" s="170"/>
      <c r="L56" s="170"/>
      <c r="M56" s="170"/>
      <c r="N56" s="170"/>
      <c r="O56" s="171"/>
    </row>
  </sheetData>
  <mergeCells count="50">
    <mergeCell ref="A44:A45"/>
    <mergeCell ref="B44:B45"/>
    <mergeCell ref="A34:A35"/>
    <mergeCell ref="B34:B35"/>
    <mergeCell ref="A32:A33"/>
    <mergeCell ref="B32:B33"/>
    <mergeCell ref="A36:A37"/>
    <mergeCell ref="B36:B37"/>
    <mergeCell ref="A38:A39"/>
    <mergeCell ref="B38:B39"/>
    <mergeCell ref="A40:A41"/>
    <mergeCell ref="B40:B41"/>
    <mergeCell ref="A42:A43"/>
    <mergeCell ref="B42:B43"/>
    <mergeCell ref="A46:A47"/>
    <mergeCell ref="B46:B47"/>
    <mergeCell ref="A48:B49"/>
    <mergeCell ref="G51:O56"/>
    <mergeCell ref="D53:E53"/>
    <mergeCell ref="A26:A27"/>
    <mergeCell ref="B26:B27"/>
    <mergeCell ref="A28:A29"/>
    <mergeCell ref="B28:B29"/>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B6"/>
    <mergeCell ref="C6:O6"/>
    <mergeCell ref="A1:O1"/>
    <mergeCell ref="A2:O2"/>
    <mergeCell ref="A4:O4"/>
    <mergeCell ref="A5:B5"/>
    <mergeCell ref="C5:O5"/>
  </mergeCells>
  <printOptions horizontalCentered="1" verticalCentered="1"/>
  <pageMargins left="0" right="0" top="0" bottom="0" header="0.31496062992125984" footer="0"/>
  <pageSetup paperSize="9" scale="7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ff11e31-fba7-4003-b8be-6996fb696ac9" xsi:nil="true"/>
    <lcf76f155ced4ddcb4097134ff3c332f xmlns="e0b582c4-5fc4-46ef-8630-d70f32e0278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8237A43B8CF224BAC09B4D246C9268D" ma:contentTypeVersion="12" ma:contentTypeDescription="Crie um novo documento." ma:contentTypeScope="" ma:versionID="5319931ddd461994e7953cfea1a59621">
  <xsd:schema xmlns:xsd="http://www.w3.org/2001/XMLSchema" xmlns:xs="http://www.w3.org/2001/XMLSchema" xmlns:p="http://schemas.microsoft.com/office/2006/metadata/properties" xmlns:ns2="e0b582c4-5fc4-46ef-8630-d70f32e02781" xmlns:ns3="8ff11e31-fba7-4003-b8be-6996fb696ac9" targetNamespace="http://schemas.microsoft.com/office/2006/metadata/properties" ma:root="true" ma:fieldsID="471ddf5ceab9ad5dd92d105525ae6f91" ns2:_="" ns3:_="">
    <xsd:import namespace="e0b582c4-5fc4-46ef-8630-d70f32e02781"/>
    <xsd:import namespace="8ff11e31-fba7-4003-b8be-6996fb696ac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b582c4-5fc4-46ef-8630-d70f32e027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Marcações de imagem" ma:readOnly="false" ma:fieldId="{5cf76f15-5ced-4ddc-b409-7134ff3c332f}" ma:taxonomyMulti="true" ma:sspId="917d32f3-4fa4-4f5b-a8d0-62dbd3d265b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ff11e31-fba7-4003-b8be-6996fb696ac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7198a68-7f53-471e-9069-eb26aaf99135}" ma:internalName="TaxCatchAll" ma:showField="CatchAllData" ma:web="8ff11e31-fba7-4003-b8be-6996fb696ac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375EE5-FC1E-4530-90E8-1F61580C71A0}">
  <ds:schemaRefs>
    <ds:schemaRef ds:uri="8ff11e31-fba7-4003-b8be-6996fb696ac9"/>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e0b582c4-5fc4-46ef-8630-d70f32e02781"/>
    <ds:schemaRef ds:uri="http://www.w3.org/XML/1998/namespace"/>
    <ds:schemaRef ds:uri="http://purl.org/dc/terms/"/>
  </ds:schemaRefs>
</ds:datastoreItem>
</file>

<file path=customXml/itemProps2.xml><?xml version="1.0" encoding="utf-8"?>
<ds:datastoreItem xmlns:ds="http://schemas.openxmlformats.org/officeDocument/2006/customXml" ds:itemID="{17D8A866-2D76-4302-B373-4F17280D4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b582c4-5fc4-46ef-8630-d70f32e02781"/>
    <ds:schemaRef ds:uri="8ff11e31-fba7-4003-b8be-6996fb696a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046CB29-C3B2-4018-8727-8ED4187220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Orçamento Sintético</vt:lpstr>
      <vt:lpstr>CRONOGRAMA</vt:lpstr>
      <vt:lpstr>'Orçamento Sintético'!Area_de_impressao</vt:lpstr>
      <vt:lpstr>'Orçamento Sintético'!Titulos_de_impressao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Karina</cp:lastModifiedBy>
  <cp:revision>0</cp:revision>
  <cp:lastPrinted>2023-09-14T20:33:20Z</cp:lastPrinted>
  <dcterms:created xsi:type="dcterms:W3CDTF">2023-05-25T23:24:17Z</dcterms:created>
  <dcterms:modified xsi:type="dcterms:W3CDTF">2023-09-14T20:34:28Z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0x01010098237A43B8CF224BAC09B4D246C9268D</vt:lpwstr>
  </property>
  <property fmtid="{D5CDD505-2E9C-101B-9397-08002B2CF9AE}" pid="3" name="MediaServiceImageTags">
    <vt:lpwstr/>
  </property>
</Properties>
</file>